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745" tabRatio="947" activeTab="7"/>
  </bookViews>
  <sheets>
    <sheet name="курашова 2009" sheetId="1" r:id="rId1"/>
    <sheet name="ломоносова 2004" sheetId="2" r:id="rId2"/>
    <sheet name="короленко 28" sheetId="3" r:id="rId3"/>
    <sheet name="ломоносова 29,1" sheetId="4" r:id="rId4"/>
    <sheet name="курашова 30,5" sheetId="5" r:id="rId5"/>
    <sheet name="пушкина 12" sheetId="6" r:id="rId6"/>
    <sheet name="короленко 17" sheetId="7" r:id="rId7"/>
    <sheet name="надежда 2011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<sst xmlns="http://schemas.openxmlformats.org/spreadsheetml/2006/main" count="608" uniqueCount="123">
  <si>
    <t>ТСЖ "Курашова 2003"</t>
  </si>
  <si>
    <t>Январь-декабрь 2012г</t>
  </si>
  <si>
    <t>№</t>
  </si>
  <si>
    <t>Статьи расходов</t>
  </si>
  <si>
    <t xml:space="preserve">Поставщик </t>
  </si>
  <si>
    <t>Доход</t>
  </si>
  <si>
    <t>Расход</t>
  </si>
  <si>
    <t>задолженность на 01.01.12</t>
  </si>
  <si>
    <t>плановое начисление январь-декабрь 2012г</t>
  </si>
  <si>
    <t>итого плановое начисление</t>
  </si>
  <si>
    <t>Фактический приход. Данные ТСЖ</t>
  </si>
  <si>
    <t>Отклонение ("-" долг, "+" переплата)</t>
  </si>
  <si>
    <t>сальдо на 01.01.12г</t>
  </si>
  <si>
    <t>Фактические затраты (выставлено)</t>
  </si>
  <si>
    <t>Фактическая оплата поставщикам</t>
  </si>
  <si>
    <t>сальдо ("-" долг, "+" переплата</t>
  </si>
  <si>
    <t xml:space="preserve">площадь, кв.м. </t>
  </si>
  <si>
    <t xml:space="preserve">количество проживающих, чел </t>
  </si>
  <si>
    <t xml:space="preserve">Квартплата в т.ч. </t>
  </si>
  <si>
    <t>Отопление</t>
  </si>
  <si>
    <t xml:space="preserve">ЯО Энергосбыт </t>
  </si>
  <si>
    <t xml:space="preserve">Содержание дворовой территории </t>
  </si>
  <si>
    <t>ООО УК "Альтаир"</t>
  </si>
  <si>
    <t>Уборка лестничной площадки</t>
  </si>
  <si>
    <t>Вывоз сухого мусора</t>
  </si>
  <si>
    <t xml:space="preserve">ООО УК Альтаир </t>
  </si>
  <si>
    <t>Техобслуживание электрооборудования</t>
  </si>
  <si>
    <t>Техобслуживание жилищного фонда</t>
  </si>
  <si>
    <t>Техобслуживание ВДГО</t>
  </si>
  <si>
    <t>ОАО Сахатранснефтегаз</t>
  </si>
  <si>
    <t xml:space="preserve">Домофон </t>
  </si>
  <si>
    <t>ООО Домофон сервис</t>
  </si>
  <si>
    <t>Газ</t>
  </si>
  <si>
    <t xml:space="preserve">Электроэнергия на общедомовые нужды </t>
  </si>
  <si>
    <t xml:space="preserve">Содержание общего имущества </t>
  </si>
  <si>
    <t>ТСЖ Курашова 2003</t>
  </si>
  <si>
    <t xml:space="preserve">ИТОГО квартплата </t>
  </si>
  <si>
    <t>ХВС</t>
  </si>
  <si>
    <t>ОАО Водоканал</t>
  </si>
  <si>
    <t>ГВС</t>
  </si>
  <si>
    <t>ЯО Энергосбыт</t>
  </si>
  <si>
    <t>Канализация</t>
  </si>
  <si>
    <t>ИТОГО:</t>
  </si>
  <si>
    <t>прочие</t>
  </si>
  <si>
    <t xml:space="preserve">Агентский сбор </t>
  </si>
  <si>
    <t xml:space="preserve">Комиссия банка </t>
  </si>
  <si>
    <t xml:space="preserve">ОАО Алмазэргиэнбанк </t>
  </si>
  <si>
    <t>УСН</t>
  </si>
  <si>
    <t>МРИ ФНС №5</t>
  </si>
  <si>
    <t>Техобслуживание теплосчетчиков, проверка</t>
  </si>
  <si>
    <t>ООО Фаворит 96</t>
  </si>
  <si>
    <t xml:space="preserve">Изготовление техпаспорта </t>
  </si>
  <si>
    <t>БТИ</t>
  </si>
  <si>
    <t xml:space="preserve">Строительные материалы на ремонт подъезда </t>
  </si>
  <si>
    <t>Промывка отопления</t>
  </si>
  <si>
    <t xml:space="preserve">ИП Мерцелюк М.П. </t>
  </si>
  <si>
    <t>ЗАО СЭБ СКАТ</t>
  </si>
  <si>
    <t xml:space="preserve">ВСЕГО </t>
  </si>
  <si>
    <t>прочие приход</t>
  </si>
  <si>
    <t>за аренду Сахателеком</t>
  </si>
  <si>
    <t xml:space="preserve">ИП Новгородова С.Г. </t>
  </si>
  <si>
    <t>МФО Выбор</t>
  </si>
  <si>
    <t xml:space="preserve">ООО УК Альтаир возмещение за капремонт </t>
  </si>
  <si>
    <t>ВСЕГО</t>
  </si>
  <si>
    <t>Сальдо на 01.01.12 (банк)</t>
  </si>
  <si>
    <t>Сальдо на 01.01.12 (энергосбыт)</t>
  </si>
  <si>
    <t>сальдо на 31.12.2012г</t>
  </si>
  <si>
    <t>расчетный счет</t>
  </si>
  <si>
    <t>Генеральный директор</t>
  </si>
  <si>
    <t>________________________</t>
  </si>
  <si>
    <t>Бястинов Л.Д.</t>
  </si>
  <si>
    <t>спецсчет</t>
  </si>
  <si>
    <t>Гл.бухгалтер</t>
  </si>
  <si>
    <t>Винокурова А.И.</t>
  </si>
  <si>
    <t xml:space="preserve">энергосбыт </t>
  </si>
  <si>
    <t>ТСЖ "Ломоносова 2004"</t>
  </si>
  <si>
    <t xml:space="preserve">ООО Экопроект, ООО УК Альтаир </t>
  </si>
  <si>
    <t xml:space="preserve">Вознаграждение председателя, финансиста </t>
  </si>
  <si>
    <t>ТСЖ Ломоносова 2004</t>
  </si>
  <si>
    <t>Радио</t>
  </si>
  <si>
    <t xml:space="preserve">Проверка счетчиков </t>
  </si>
  <si>
    <t>Якутскэнерго</t>
  </si>
  <si>
    <t xml:space="preserve">Счетчик универсальный </t>
  </si>
  <si>
    <t xml:space="preserve">ИП Подкаменная </t>
  </si>
  <si>
    <t xml:space="preserve">Вывоз мусора </t>
  </si>
  <si>
    <t>ЯГТК</t>
  </si>
  <si>
    <t>энергосбыт</t>
  </si>
  <si>
    <t>ТСЖ "Наш дом на Короленко 28"</t>
  </si>
  <si>
    <t xml:space="preserve">Кассовое обслуживание </t>
  </si>
  <si>
    <t>Якутский ЦСМ</t>
  </si>
  <si>
    <t xml:space="preserve">ООО Ресурс, Максимов П.М. </t>
  </si>
  <si>
    <t xml:space="preserve">За размещение оборудования </t>
  </si>
  <si>
    <t xml:space="preserve">ОАО Сахателеком </t>
  </si>
  <si>
    <t>ООО УК "Альтаир" Ломоносова 29/1</t>
  </si>
  <si>
    <t>Фактический приход. Данные УК</t>
  </si>
  <si>
    <t>Техобслуживание лифта</t>
  </si>
  <si>
    <t>ЗАО Лифтремонт</t>
  </si>
  <si>
    <t xml:space="preserve">ООО ДомСтрой </t>
  </si>
  <si>
    <t>Электроэнергия</t>
  </si>
  <si>
    <t xml:space="preserve">Вывоз габаритного мусора </t>
  </si>
  <si>
    <t xml:space="preserve">ИП Кичук </t>
  </si>
  <si>
    <t xml:space="preserve">Аварийно-диспетческое обслуживание </t>
  </si>
  <si>
    <t xml:space="preserve">Освидетельствование и страхование лифтов </t>
  </si>
  <si>
    <t xml:space="preserve">ООО Экспоцентр </t>
  </si>
  <si>
    <t xml:space="preserve">За электроэнергию гаража </t>
  </si>
  <si>
    <t>Албогачиев В.Д.</t>
  </si>
  <si>
    <t>ООО УК "Альтаир" Курашова 30/5</t>
  </si>
  <si>
    <t>Содержание общего имущества</t>
  </si>
  <si>
    <t xml:space="preserve">Освидетельствование лифтов </t>
  </si>
  <si>
    <t xml:space="preserve">ИП Кичук В.И. </t>
  </si>
  <si>
    <t>Отопление ЮЛ</t>
  </si>
  <si>
    <t>ГВС ЮЛ</t>
  </si>
  <si>
    <t>Эл.энергия ЮЛ</t>
  </si>
  <si>
    <t xml:space="preserve">ТО ЖФ, ТО ЭО, уборка двора, вывоз мусора </t>
  </si>
  <si>
    <t>ООО УК "Альтаир" Пушкина 12</t>
  </si>
  <si>
    <t>Сервисное обслуживание ГВС, теплоэн., эл/эн</t>
  </si>
  <si>
    <t>Эл.энергия ЮЛ 2011г</t>
  </si>
  <si>
    <t>ООО УК "Альтаир" Короленко 17</t>
  </si>
  <si>
    <t>ТСЖ "Надежда 2011"</t>
  </si>
  <si>
    <t xml:space="preserve">прочий расход </t>
  </si>
  <si>
    <t xml:space="preserve">Установка теплосчетчиков </t>
  </si>
  <si>
    <t>Обслуживание сетей</t>
  </si>
  <si>
    <t>ООО Холдинговая компания "АлмазДевелопмент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</si>
</sst>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9"/>
      <name val="Arial Cyr"/>
      <family val="0"/>
    </font>
    <font>
      <sz val="10"/>
      <name val="Helv"/>
      <family val="0"/>
    </font>
    <font>
      <b/>
      <sz val="9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0"/>
      <name val="Arial"/>
      <family val="0"/>
    </font>
    <font>
      <b/>
      <sz val="9"/>
      <color indexed="10"/>
      <name val="Arial Cyr"/>
      <family val="0"/>
    </font>
    <font>
      <sz val="9"/>
      <name val="Helv"/>
      <family val="0"/>
    </font>
    <font>
      <b/>
      <sz val="9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43" fontId="3" fillId="0" borderId="0" xfId="19" applyFont="1" applyAlignment="1">
      <alignment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43" fontId="3" fillId="0" borderId="1" xfId="19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43" fontId="3" fillId="0" borderId="2" xfId="19" applyFont="1" applyBorder="1" applyAlignment="1">
      <alignment horizontal="center" wrapText="1"/>
    </xf>
    <xf numFmtId="43" fontId="5" fillId="0" borderId="3" xfId="19" applyFont="1" applyBorder="1" applyAlignment="1">
      <alignment horizontal="center" wrapText="1"/>
    </xf>
    <xf numFmtId="43" fontId="5" fillId="0" borderId="1" xfId="19" applyFont="1" applyBorder="1" applyAlignment="1">
      <alignment horizontal="center" wrapText="1"/>
    </xf>
    <xf numFmtId="43" fontId="3" fillId="0" borderId="1" xfId="19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/>
    </xf>
    <xf numFmtId="43" fontId="4" fillId="0" borderId="1" xfId="19" applyFont="1" applyBorder="1" applyAlignment="1">
      <alignment wrapText="1"/>
    </xf>
    <xf numFmtId="0" fontId="4" fillId="0" borderId="1" xfId="0" applyFont="1" applyBorder="1" applyAlignment="1">
      <alignment/>
    </xf>
    <xf numFmtId="43" fontId="5" fillId="0" borderId="1" xfId="0" applyNumberFormat="1" applyFont="1" applyBorder="1" applyAlignment="1">
      <alignment/>
    </xf>
    <xf numFmtId="43" fontId="5" fillId="0" borderId="1" xfId="19" applyFont="1" applyFill="1" applyBorder="1" applyAlignment="1">
      <alignment horizontal="center"/>
    </xf>
    <xf numFmtId="43" fontId="6" fillId="0" borderId="1" xfId="19" applyFont="1" applyFill="1" applyBorder="1" applyAlignment="1">
      <alignment horizontal="center"/>
    </xf>
    <xf numFmtId="43" fontId="6" fillId="0" borderId="1" xfId="18" applyNumberFormat="1" applyFont="1" applyFill="1" applyBorder="1" applyAlignment="1">
      <alignment horizontal="center"/>
    </xf>
    <xf numFmtId="43" fontId="4" fillId="0" borderId="0" xfId="19" applyFont="1" applyFill="1" applyAlignment="1">
      <alignment/>
    </xf>
    <xf numFmtId="0" fontId="4" fillId="0" borderId="0" xfId="0" applyFont="1" applyFill="1" applyAlignment="1">
      <alignment/>
    </xf>
    <xf numFmtId="43" fontId="4" fillId="0" borderId="1" xfId="19" applyFont="1" applyBorder="1" applyAlignment="1">
      <alignment vertical="justify" wrapText="1"/>
    </xf>
    <xf numFmtId="43" fontId="5" fillId="0" borderId="1" xfId="18" applyNumberFormat="1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5" fillId="0" borderId="1" xfId="0" applyFont="1" applyFill="1" applyBorder="1" applyAlignment="1">
      <alignment/>
    </xf>
    <xf numFmtId="43" fontId="3" fillId="0" borderId="1" xfId="19" applyFont="1" applyBorder="1" applyAlignment="1">
      <alignment wrapText="1"/>
    </xf>
    <xf numFmtId="43" fontId="6" fillId="0" borderId="1" xfId="0" applyNumberFormat="1" applyFont="1" applyBorder="1" applyAlignment="1">
      <alignment/>
    </xf>
    <xf numFmtId="43" fontId="5" fillId="0" borderId="0" xfId="19" applyFont="1" applyFill="1" applyAlignment="1">
      <alignment/>
    </xf>
    <xf numFmtId="0" fontId="5" fillId="0" borderId="0" xfId="0" applyFont="1" applyFill="1" applyAlignment="1">
      <alignment/>
    </xf>
    <xf numFmtId="43" fontId="1" fillId="0" borderId="1" xfId="19" applyFont="1" applyBorder="1" applyAlignment="1">
      <alignment wrapText="1"/>
    </xf>
    <xf numFmtId="0" fontId="3" fillId="0" borderId="1" xfId="17" applyFont="1" applyBorder="1">
      <alignment/>
      <protection/>
    </xf>
    <xf numFmtId="0" fontId="3" fillId="0" borderId="2" xfId="0" applyFont="1" applyBorder="1" applyAlignment="1">
      <alignment horizontal="center"/>
    </xf>
    <xf numFmtId="43" fontId="3" fillId="0" borderId="4" xfId="19" applyFont="1" applyBorder="1" applyAlignment="1">
      <alignment horizontal="center" wrapText="1"/>
    </xf>
    <xf numFmtId="43" fontId="3" fillId="0" borderId="2" xfId="19" applyFont="1" applyBorder="1" applyAlignment="1">
      <alignment horizontal="center" wrapText="1"/>
    </xf>
    <xf numFmtId="0" fontId="5" fillId="0" borderId="1" xfId="0" applyFont="1" applyBorder="1" applyAlignment="1">
      <alignment/>
    </xf>
    <xf numFmtId="43" fontId="4" fillId="0" borderId="1" xfId="19" applyFont="1" applyFill="1" applyBorder="1" applyAlignment="1">
      <alignment wrapText="1"/>
    </xf>
    <xf numFmtId="43" fontId="5" fillId="0" borderId="1" xfId="19" applyFont="1" applyFill="1" applyBorder="1" applyAlignment="1">
      <alignment wrapText="1"/>
    </xf>
    <xf numFmtId="0" fontId="5" fillId="2" borderId="1" xfId="0" applyFont="1" applyFill="1" applyBorder="1" applyAlignment="1">
      <alignment/>
    </xf>
    <xf numFmtId="43" fontId="5" fillId="2" borderId="1" xfId="19" applyFont="1" applyFill="1" applyBorder="1" applyAlignment="1">
      <alignment wrapText="1"/>
    </xf>
    <xf numFmtId="43" fontId="5" fillId="2" borderId="1" xfId="19" applyFont="1" applyFill="1" applyBorder="1" applyAlignment="1">
      <alignment horizontal="center"/>
    </xf>
    <xf numFmtId="43" fontId="6" fillId="2" borderId="1" xfId="19" applyFont="1" applyFill="1" applyBorder="1" applyAlignment="1">
      <alignment horizontal="center"/>
    </xf>
    <xf numFmtId="43" fontId="5" fillId="2" borderId="0" xfId="19" applyFont="1" applyFill="1" applyAlignment="1">
      <alignment/>
    </xf>
    <xf numFmtId="0" fontId="5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43" fontId="3" fillId="2" borderId="1" xfId="19" applyFont="1" applyFill="1" applyBorder="1" applyAlignment="1">
      <alignment/>
    </xf>
    <xf numFmtId="43" fontId="8" fillId="2" borderId="1" xfId="19" applyFont="1" applyFill="1" applyBorder="1" applyAlignment="1">
      <alignment/>
    </xf>
    <xf numFmtId="0" fontId="1" fillId="2" borderId="0" xfId="0" applyFont="1" applyFill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43" fontId="3" fillId="0" borderId="1" xfId="19" applyFont="1" applyBorder="1" applyAlignment="1">
      <alignment/>
    </xf>
    <xf numFmtId="43" fontId="8" fillId="0" borderId="1" xfId="19" applyFont="1" applyBorder="1" applyAlignment="1">
      <alignment/>
    </xf>
    <xf numFmtId="0" fontId="1" fillId="0" borderId="1" xfId="0" applyFont="1" applyBorder="1" applyAlignment="1">
      <alignment wrapText="1"/>
    </xf>
    <xf numFmtId="0" fontId="9" fillId="2" borderId="1" xfId="0" applyFont="1" applyFill="1" applyBorder="1" applyAlignment="1">
      <alignment/>
    </xf>
    <xf numFmtId="0" fontId="9" fillId="0" borderId="1" xfId="0" applyFont="1" applyBorder="1" applyAlignment="1">
      <alignment/>
    </xf>
    <xf numFmtId="43" fontId="10" fillId="0" borderId="1" xfId="19" applyFont="1" applyBorder="1" applyAlignment="1">
      <alignment/>
    </xf>
    <xf numFmtId="0" fontId="1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" fillId="0" borderId="0" xfId="0" applyFont="1" applyAlignment="1">
      <alignment textRotation="178"/>
    </xf>
    <xf numFmtId="43" fontId="9" fillId="0" borderId="1" xfId="19" applyFont="1" applyBorder="1" applyAlignment="1">
      <alignment/>
    </xf>
    <xf numFmtId="0" fontId="5" fillId="0" borderId="1" xfId="17" applyFont="1" applyBorder="1">
      <alignment/>
      <protection/>
    </xf>
    <xf numFmtId="0" fontId="10" fillId="0" borderId="1" xfId="0" applyFont="1" applyBorder="1" applyAlignment="1">
      <alignment/>
    </xf>
    <xf numFmtId="43" fontId="3" fillId="0" borderId="1" xfId="19" applyFont="1" applyFill="1" applyBorder="1" applyAlignment="1">
      <alignment/>
    </xf>
    <xf numFmtId="43" fontId="3" fillId="0" borderId="1" xfId="19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5" fillId="0" borderId="5" xfId="19" applyFont="1" applyBorder="1" applyAlignment="1">
      <alignment horizontal="center" wrapText="1"/>
    </xf>
    <xf numFmtId="43" fontId="5" fillId="0" borderId="3" xfId="19" applyFont="1" applyBorder="1" applyAlignment="1">
      <alignment horizontal="center" wrapText="1"/>
    </xf>
    <xf numFmtId="43" fontId="3" fillId="0" borderId="5" xfId="19" applyFont="1" applyBorder="1" applyAlignment="1">
      <alignment horizontal="center"/>
    </xf>
    <xf numFmtId="43" fontId="3" fillId="0" borderId="6" xfId="19" applyFont="1" applyBorder="1" applyAlignment="1">
      <alignment horizontal="center"/>
    </xf>
    <xf numFmtId="43" fontId="3" fillId="0" borderId="7" xfId="19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50;&#1091;&#1088;&#1072;&#1096;&#1086;&#1074;&#1072;%20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51;&#1086;&#1084;&#1086;&#1085;&#1086;&#1089;&#1086;&#1074;&#1072;%20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50;&#1086;&#1088;&#1086;&#1083;&#1077;&#1085;&#1082;&#1086;%202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76;&#1077;&#1078;&#1076;&#1072;%20&#1042;&#1103;&#1095;&#1077;&#1089;&#1083;&#1072;&#1074;&#1086;&#1074;&#1085;&#1072;\&#1056;&#1072;&#1073;&#1086;&#1095;&#1080;&#1081;%20&#1089;&#1090;&#1086;&#1083;\&#1059;&#1050;%20&#1040;&#1083;&#1100;&#1090;&#1072;&#1080;&#1088;\&#1054;&#1090;&#1095;&#1077;&#1090;%20&#1079;&#1072;%202012&#1075;\&#1054;&#1090;&#1095;&#1077;&#1090;%20&#1054;&#1054;&#1054;%20&#1059;&#1050;%20&#1040;&#1083;&#1100;&#1090;&#1072;&#1080;&#108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76;&#1077;&#1078;&#1076;&#1072;%20&#1042;&#1103;&#1095;&#1077;&#1089;&#1083;&#1072;&#1074;&#1086;&#1074;&#1085;&#1072;\&#1056;&#1072;&#1073;&#1086;&#1095;&#1080;&#1081;%20&#1089;&#1090;&#1086;&#1083;\&#1059;&#1050;%20&#1040;&#1083;&#1100;&#1090;&#1072;&#1080;&#1088;\&#1054;&#1090;&#1095;&#1077;&#1090;%20&#1079;&#1072;%202012&#1075;\&#1054;&#1090;&#1095;&#1077;&#1090;%20&#1058;&#1057;&#1046;%20&#1053;&#1072;&#1076;&#1077;&#1078;&#1076;&#1072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отчет"/>
      <sheetName val="задолженность"/>
      <sheetName val="жилищка"/>
      <sheetName val="жилищка по оплате"/>
      <sheetName val="Диаграмма1"/>
      <sheetName val="Диаграмма2"/>
      <sheetName val="Диаграмма3"/>
      <sheetName val="Диаграмма4"/>
      <sheetName val="Диаграмма5"/>
      <sheetName val="Лист4"/>
      <sheetName val="лист"/>
    </sheetNames>
    <sheetDataSet>
      <sheetData sheetId="0">
        <row r="156">
          <cell r="E156">
            <v>2334579.0760000004</v>
          </cell>
        </row>
        <row r="157">
          <cell r="E157">
            <v>122372.541</v>
          </cell>
        </row>
        <row r="158">
          <cell r="E158">
            <v>160773.96600000001</v>
          </cell>
        </row>
        <row r="159">
          <cell r="E159">
            <v>137619.329</v>
          </cell>
        </row>
        <row r="160">
          <cell r="E160">
            <v>105362.13200000001</v>
          </cell>
        </row>
        <row r="161">
          <cell r="E161">
            <v>626483.692</v>
          </cell>
        </row>
        <row r="163">
          <cell r="E163">
            <v>33480</v>
          </cell>
        </row>
        <row r="164">
          <cell r="E164">
            <v>56730</v>
          </cell>
        </row>
        <row r="165">
          <cell r="E165">
            <v>159655.87</v>
          </cell>
        </row>
        <row r="166">
          <cell r="E166">
            <v>89990.84999999999</v>
          </cell>
        </row>
        <row r="167">
          <cell r="E167">
            <v>227564</v>
          </cell>
        </row>
        <row r="169">
          <cell r="E169">
            <v>4054611.4560000002</v>
          </cell>
        </row>
        <row r="170">
          <cell r="E170">
            <v>0</v>
          </cell>
        </row>
        <row r="171">
          <cell r="D171">
            <v>516162</v>
          </cell>
          <cell r="E171">
            <v>637175.27</v>
          </cell>
        </row>
        <row r="172">
          <cell r="D172">
            <v>218191.68</v>
          </cell>
          <cell r="E172">
            <v>462271.02</v>
          </cell>
        </row>
        <row r="173">
          <cell r="D173">
            <v>396114.42</v>
          </cell>
          <cell r="E173">
            <v>545704.64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поступление"/>
      <sheetName val="отчет"/>
      <sheetName val="для КЕС"/>
      <sheetName val="задолженность"/>
      <sheetName val="хвс, кан"/>
      <sheetName val="Лист2"/>
      <sheetName val="жилищка"/>
      <sheetName val="Диаграмма1"/>
      <sheetName val="Диаграмма2"/>
      <sheetName val="Диаграмма3"/>
      <sheetName val="Диаграмма4"/>
      <sheetName val="Диаграмма5"/>
      <sheetName val="Диаграмма6"/>
      <sheetName val="Лист3"/>
    </sheetNames>
    <sheetDataSet>
      <sheetData sheetId="0">
        <row r="150">
          <cell r="E150">
            <v>2292.66</v>
          </cell>
        </row>
        <row r="152">
          <cell r="E152">
            <v>80</v>
          </cell>
        </row>
        <row r="156">
          <cell r="D156">
            <v>131638.98</v>
          </cell>
          <cell r="E156">
            <v>940815.9576</v>
          </cell>
        </row>
        <row r="157">
          <cell r="D157">
            <v>3918.17</v>
          </cell>
          <cell r="E157">
            <v>39456.67859999999</v>
          </cell>
        </row>
        <row r="158">
          <cell r="D158">
            <v>5896.72</v>
          </cell>
          <cell r="E158">
            <v>48994.144199999995</v>
          </cell>
        </row>
        <row r="159">
          <cell r="D159">
            <v>7249.68</v>
          </cell>
          <cell r="E159">
            <v>55207.252799999995</v>
          </cell>
        </row>
        <row r="160">
          <cell r="D160">
            <v>6571.1</v>
          </cell>
          <cell r="E160">
            <v>37462.0644</v>
          </cell>
        </row>
        <row r="161">
          <cell r="D161">
            <v>14937.06</v>
          </cell>
          <cell r="E161">
            <v>161219.85119999998</v>
          </cell>
        </row>
        <row r="162">
          <cell r="D162">
            <v>0</v>
          </cell>
        </row>
        <row r="163">
          <cell r="D163">
            <v>2013.07</v>
          </cell>
          <cell r="E163">
            <v>14400</v>
          </cell>
        </row>
        <row r="164">
          <cell r="D164">
            <v>3735.34</v>
          </cell>
          <cell r="E164">
            <v>24320</v>
          </cell>
        </row>
        <row r="165">
          <cell r="D165">
            <v>8881.54</v>
          </cell>
          <cell r="E165">
            <v>65627.47</v>
          </cell>
        </row>
        <row r="166">
          <cell r="D166">
            <v>0</v>
          </cell>
          <cell r="E166">
            <v>9324</v>
          </cell>
        </row>
        <row r="167">
          <cell r="D167">
            <v>37030.37</v>
          </cell>
          <cell r="E167">
            <v>150948.7344</v>
          </cell>
        </row>
        <row r="168">
          <cell r="D168">
            <v>1171.62</v>
          </cell>
          <cell r="E168">
            <v>7344</v>
          </cell>
        </row>
        <row r="169">
          <cell r="E169">
            <v>1555120.1531999996</v>
          </cell>
        </row>
        <row r="170">
          <cell r="E170">
            <v>0</v>
          </cell>
        </row>
        <row r="171">
          <cell r="D171">
            <v>39766.68</v>
          </cell>
          <cell r="E171">
            <v>56595.25</v>
          </cell>
        </row>
        <row r="172">
          <cell r="D172">
            <v>49207.15</v>
          </cell>
          <cell r="E172">
            <v>182857.75</v>
          </cell>
        </row>
        <row r="173">
          <cell r="D173">
            <v>21689.04</v>
          </cell>
          <cell r="E173">
            <v>76820.76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отчет"/>
      <sheetName val="задолженность"/>
      <sheetName val="жилищка"/>
      <sheetName val="жилищка по оплате тсж"/>
      <sheetName val="Диаграмма1"/>
      <sheetName val="Диаграмма2"/>
      <sheetName val="Диаграмма3"/>
      <sheetName val="Лист1"/>
      <sheetName val="Лист2"/>
    </sheetNames>
    <sheetDataSet>
      <sheetData sheetId="0">
        <row r="150">
          <cell r="E150">
            <v>7712</v>
          </cell>
        </row>
        <row r="152">
          <cell r="E152">
            <v>278</v>
          </cell>
        </row>
        <row r="156">
          <cell r="D156">
            <v>344952.61</v>
          </cell>
          <cell r="E156">
            <v>3164696.3200000003</v>
          </cell>
        </row>
        <row r="157">
          <cell r="D157">
            <v>17935.22</v>
          </cell>
          <cell r="E157">
            <v>164651.19999999998</v>
          </cell>
        </row>
        <row r="158">
          <cell r="D158">
            <v>21082.82</v>
          </cell>
          <cell r="E158">
            <v>193956.8</v>
          </cell>
        </row>
        <row r="159">
          <cell r="D159">
            <v>20156.5</v>
          </cell>
          <cell r="E159">
            <v>186553.28</v>
          </cell>
        </row>
        <row r="160">
          <cell r="D160">
            <v>15435.95</v>
          </cell>
          <cell r="E160">
            <v>143597.44</v>
          </cell>
        </row>
        <row r="161">
          <cell r="D161">
            <v>116608.33</v>
          </cell>
          <cell r="E161">
            <v>1051839.68</v>
          </cell>
        </row>
        <row r="162">
          <cell r="D162">
            <v>0</v>
          </cell>
        </row>
        <row r="163">
          <cell r="D163">
            <v>4711.45</v>
          </cell>
          <cell r="E163">
            <v>37800</v>
          </cell>
        </row>
        <row r="164">
          <cell r="D164">
            <v>9074.79</v>
          </cell>
          <cell r="E164">
            <v>65520</v>
          </cell>
        </row>
        <row r="165">
          <cell r="D165">
            <v>27220.94</v>
          </cell>
          <cell r="E165">
            <v>225950.61000000002</v>
          </cell>
        </row>
        <row r="166">
          <cell r="D166">
            <v>16564.71</v>
          </cell>
          <cell r="E166">
            <v>127331.1</v>
          </cell>
        </row>
        <row r="167">
          <cell r="D167">
            <v>0</v>
          </cell>
          <cell r="E167">
            <v>0</v>
          </cell>
        </row>
        <row r="168">
          <cell r="D168">
            <v>12466.21</v>
          </cell>
          <cell r="E168">
            <v>72184.31999999999</v>
          </cell>
        </row>
        <row r="169">
          <cell r="E169">
            <v>5434080.75</v>
          </cell>
        </row>
        <row r="170">
          <cell r="E170">
            <v>0</v>
          </cell>
        </row>
        <row r="171">
          <cell r="D171">
            <v>72503.57</v>
          </cell>
          <cell r="E171">
            <v>681378.72</v>
          </cell>
        </row>
        <row r="172">
          <cell r="D172">
            <v>90500.11</v>
          </cell>
          <cell r="E172">
            <v>895249.74</v>
          </cell>
        </row>
        <row r="173">
          <cell r="D173">
            <v>71886.79</v>
          </cell>
          <cell r="E173">
            <v>686513.31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"/>
      <sheetName val="л-29,1"/>
      <sheetName val="к-30,5"/>
      <sheetName val="п-12"/>
      <sheetName val="к-17"/>
      <sheetName val="свод"/>
      <sheetName val="задолженность"/>
      <sheetName val="свод альтаир с тсж "/>
      <sheetName val="Лист1"/>
      <sheetName val="водоканал"/>
      <sheetName val="гвс, отопление"/>
      <sheetName val="ЮЛ"/>
      <sheetName val="сравнение тарифов "/>
      <sheetName val="тарифы "/>
      <sheetName val="жилищка альтаир"/>
      <sheetName val="Лист2"/>
    </sheetNames>
    <sheetDataSet>
      <sheetData sheetId="0">
        <row r="150">
          <cell r="E150">
            <v>2471.2</v>
          </cell>
          <cell r="I150">
            <v>3936</v>
          </cell>
          <cell r="M150">
            <v>4620.4</v>
          </cell>
          <cell r="Q150">
            <v>4373.6</v>
          </cell>
        </row>
        <row r="152">
          <cell r="E152">
            <v>26</v>
          </cell>
          <cell r="I152">
            <v>125</v>
          </cell>
          <cell r="M152">
            <v>57</v>
          </cell>
          <cell r="Q152">
            <v>195</v>
          </cell>
        </row>
        <row r="156">
          <cell r="D156">
            <v>95802.19</v>
          </cell>
          <cell r="E156">
            <v>1014081.632</v>
          </cell>
          <cell r="H156">
            <v>111782.01</v>
          </cell>
          <cell r="I156">
            <v>1615176.96</v>
          </cell>
          <cell r="L156">
            <v>133430.64</v>
          </cell>
          <cell r="M156">
            <v>1896027.344</v>
          </cell>
          <cell r="P156">
            <v>0</v>
          </cell>
          <cell r="Q156">
            <v>638895.4880000001</v>
          </cell>
        </row>
        <row r="157">
          <cell r="D157">
            <v>4363.21</v>
          </cell>
          <cell r="E157">
            <v>91434.4</v>
          </cell>
          <cell r="H157">
            <v>5222.19</v>
          </cell>
          <cell r="I157">
            <v>77224.32</v>
          </cell>
          <cell r="L157">
            <v>6940.18</v>
          </cell>
          <cell r="M157">
            <v>99477.212</v>
          </cell>
          <cell r="P157">
            <v>0</v>
          </cell>
          <cell r="Q157">
            <v>33064.416</v>
          </cell>
        </row>
        <row r="158">
          <cell r="D158">
            <v>4795.47</v>
          </cell>
          <cell r="E158">
            <v>138041.232</v>
          </cell>
          <cell r="H158">
            <v>10696.75</v>
          </cell>
          <cell r="I158">
            <v>157991.04</v>
          </cell>
          <cell r="L158">
            <v>8079.92</v>
          </cell>
          <cell r="M158">
            <v>116156.856</v>
          </cell>
          <cell r="P158">
            <v>0</v>
          </cell>
          <cell r="Q158">
            <v>39012.512</v>
          </cell>
        </row>
        <row r="159">
          <cell r="D159">
            <v>4923.99</v>
          </cell>
          <cell r="E159">
            <v>58419.16799999999</v>
          </cell>
          <cell r="H159">
            <v>6775.26</v>
          </cell>
          <cell r="I159">
            <v>95644.8</v>
          </cell>
          <cell r="L159">
            <v>8079.92</v>
          </cell>
          <cell r="M159">
            <v>112275.71999999997</v>
          </cell>
          <cell r="P159">
            <v>0</v>
          </cell>
          <cell r="Q159">
            <v>36388.352000000006</v>
          </cell>
        </row>
        <row r="160">
          <cell r="D160">
            <v>4741.03</v>
          </cell>
          <cell r="E160">
            <v>43295.424</v>
          </cell>
          <cell r="H160">
            <v>4678.61</v>
          </cell>
          <cell r="I160">
            <v>68958.72</v>
          </cell>
          <cell r="L160">
            <v>6003.97</v>
          </cell>
          <cell r="M160">
            <v>86031.848</v>
          </cell>
          <cell r="P160">
            <v>0</v>
          </cell>
          <cell r="Q160">
            <v>29390.592</v>
          </cell>
        </row>
        <row r="161">
          <cell r="D161">
            <v>31100.76</v>
          </cell>
          <cell r="E161">
            <v>284682.24</v>
          </cell>
          <cell r="H161">
            <v>30711.9</v>
          </cell>
          <cell r="I161">
            <v>453427.19999999995</v>
          </cell>
          <cell r="L161">
            <v>36247.71</v>
          </cell>
          <cell r="M161">
            <v>520072.224</v>
          </cell>
          <cell r="P161">
            <v>0</v>
          </cell>
          <cell r="Q161">
            <v>156224.992</v>
          </cell>
        </row>
        <row r="162">
          <cell r="D162">
            <v>-2730.96</v>
          </cell>
          <cell r="E162">
            <v>103007.256</v>
          </cell>
          <cell r="H162">
            <v>12327.47</v>
          </cell>
          <cell r="I162">
            <v>158585.71200000003</v>
          </cell>
          <cell r="L162">
            <v>0</v>
          </cell>
          <cell r="M162">
            <v>133621.968</v>
          </cell>
          <cell r="P162">
            <v>0</v>
          </cell>
          <cell r="Q162">
            <v>0</v>
          </cell>
        </row>
        <row r="163">
          <cell r="D163">
            <v>-308.3</v>
          </cell>
          <cell r="E163">
            <v>14760</v>
          </cell>
          <cell r="H163">
            <v>1339.52</v>
          </cell>
          <cell r="I163">
            <v>19440</v>
          </cell>
          <cell r="L163">
            <v>0</v>
          </cell>
          <cell r="M163">
            <v>15360</v>
          </cell>
          <cell r="P163">
            <v>0</v>
          </cell>
          <cell r="Q163">
            <v>10240</v>
          </cell>
        </row>
        <row r="164">
          <cell r="D164">
            <v>3308.41</v>
          </cell>
          <cell r="E164">
            <v>27798</v>
          </cell>
          <cell r="H164">
            <v>0</v>
          </cell>
          <cell r="I164">
            <v>0</v>
          </cell>
          <cell r="L164">
            <v>0</v>
          </cell>
          <cell r="M164">
            <v>26880</v>
          </cell>
          <cell r="P164">
            <v>0</v>
          </cell>
          <cell r="Q164">
            <v>15680</v>
          </cell>
        </row>
        <row r="165">
          <cell r="D165">
            <v>754.04</v>
          </cell>
          <cell r="H165">
            <v>6678.19</v>
          </cell>
          <cell r="I165">
            <v>100261.5</v>
          </cell>
          <cell r="L165">
            <v>0</v>
          </cell>
          <cell r="P165">
            <v>0</v>
          </cell>
          <cell r="Q165">
            <v>55559.4</v>
          </cell>
        </row>
        <row r="166">
          <cell r="D166">
            <v>4569.86</v>
          </cell>
          <cell r="E166">
            <v>16770.3</v>
          </cell>
          <cell r="H166">
            <v>3921.49</v>
          </cell>
          <cell r="I166">
            <v>80647.8</v>
          </cell>
          <cell r="L166">
            <v>4742.12</v>
          </cell>
          <cell r="M166">
            <v>32316</v>
          </cell>
          <cell r="P166">
            <v>0</v>
          </cell>
          <cell r="Q166">
            <v>30303</v>
          </cell>
        </row>
        <row r="167">
          <cell r="D167">
            <v>0</v>
          </cell>
          <cell r="E167">
            <v>0</v>
          </cell>
          <cell r="H167">
            <v>0</v>
          </cell>
          <cell r="I167">
            <v>59040</v>
          </cell>
          <cell r="L167">
            <v>0</v>
          </cell>
          <cell r="M167">
            <v>0</v>
          </cell>
          <cell r="P167">
            <v>0</v>
          </cell>
          <cell r="Q167">
            <v>0</v>
          </cell>
        </row>
        <row r="168">
          <cell r="D168">
            <v>0</v>
          </cell>
          <cell r="E168">
            <v>0</v>
          </cell>
          <cell r="H168">
            <v>0</v>
          </cell>
          <cell r="I168">
            <v>25772.92</v>
          </cell>
          <cell r="L168">
            <v>0</v>
          </cell>
          <cell r="M168">
            <v>0</v>
          </cell>
          <cell r="P168">
            <v>0</v>
          </cell>
          <cell r="Q168">
            <v>0</v>
          </cell>
        </row>
        <row r="169">
          <cell r="D169">
            <v>151319.70000000004</v>
          </cell>
          <cell r="H169">
            <v>194133.38999999996</v>
          </cell>
          <cell r="I169">
            <v>2912170.972</v>
          </cell>
          <cell r="L169">
            <v>203524.46000000002</v>
          </cell>
          <cell r="P169">
            <v>0</v>
          </cell>
          <cell r="Q169">
            <v>1044758.752</v>
          </cell>
        </row>
        <row r="170">
          <cell r="D170">
            <v>0</v>
          </cell>
          <cell r="E170">
            <v>0</v>
          </cell>
          <cell r="H170">
            <v>0</v>
          </cell>
          <cell r="I170">
            <v>0</v>
          </cell>
          <cell r="L170">
            <v>0</v>
          </cell>
          <cell r="M170">
            <v>0</v>
          </cell>
          <cell r="P170">
            <v>0</v>
          </cell>
          <cell r="Q170">
            <v>0</v>
          </cell>
        </row>
        <row r="171">
          <cell r="D171">
            <v>-6688.18</v>
          </cell>
          <cell r="E171">
            <v>103318.87</v>
          </cell>
          <cell r="H171">
            <v>3846.31</v>
          </cell>
          <cell r="I171">
            <v>152940.71</v>
          </cell>
          <cell r="L171">
            <v>0</v>
          </cell>
          <cell r="M171">
            <v>136706.59</v>
          </cell>
          <cell r="P171">
            <v>0</v>
          </cell>
          <cell r="Q171">
            <v>127858.19</v>
          </cell>
        </row>
        <row r="172">
          <cell r="D172">
            <v>18910.25</v>
          </cell>
          <cell r="E172">
            <v>124072.75</v>
          </cell>
          <cell r="H172">
            <v>0</v>
          </cell>
          <cell r="I172">
            <v>215053.19</v>
          </cell>
          <cell r="L172">
            <v>0</v>
          </cell>
          <cell r="M172">
            <v>182944.97</v>
          </cell>
          <cell r="P172">
            <v>0</v>
          </cell>
          <cell r="Q172">
            <v>174799.2</v>
          </cell>
        </row>
        <row r="173">
          <cell r="D173">
            <v>6477.31</v>
          </cell>
          <cell r="E173">
            <v>95576.69</v>
          </cell>
          <cell r="H173">
            <v>0</v>
          </cell>
          <cell r="I173">
            <v>161395.45</v>
          </cell>
          <cell r="L173">
            <v>0</v>
          </cell>
          <cell r="M173">
            <v>137980.87</v>
          </cell>
          <cell r="P173">
            <v>0</v>
          </cell>
          <cell r="Q173">
            <v>129664.31</v>
          </cell>
        </row>
        <row r="175">
          <cell r="D175">
            <v>138209.54</v>
          </cell>
          <cell r="H175">
            <v>2441.26</v>
          </cell>
          <cell r="L175">
            <v>0</v>
          </cell>
          <cell r="P17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отчет"/>
      <sheetName val="задолженность "/>
      <sheetName val="жилищка"/>
      <sheetName val="Диаграмма1"/>
      <sheetName val="Диаграмма2"/>
      <sheetName val="Диаграмма3"/>
      <sheetName val="Лист2"/>
    </sheetNames>
    <sheetDataSet>
      <sheetData sheetId="0">
        <row r="150">
          <cell r="E150">
            <v>2517.6</v>
          </cell>
        </row>
        <row r="152">
          <cell r="E152">
            <v>79</v>
          </cell>
        </row>
        <row r="156">
          <cell r="D156">
            <v>66684.31</v>
          </cell>
          <cell r="E156">
            <v>1033122.336</v>
          </cell>
        </row>
        <row r="157">
          <cell r="D157">
            <v>3502.29</v>
          </cell>
          <cell r="E157">
            <v>51359.04</v>
          </cell>
        </row>
        <row r="158">
          <cell r="D158">
            <v>4090.76</v>
          </cell>
          <cell r="E158">
            <v>62159.543999999994</v>
          </cell>
        </row>
        <row r="159">
          <cell r="D159">
            <v>4052.99</v>
          </cell>
          <cell r="E159">
            <v>60623.808</v>
          </cell>
        </row>
        <row r="160">
          <cell r="D160">
            <v>2991.77</v>
          </cell>
          <cell r="E160">
            <v>46323.84</v>
          </cell>
        </row>
        <row r="161">
          <cell r="D161">
            <v>22738.99</v>
          </cell>
          <cell r="E161">
            <v>339800.47199999995</v>
          </cell>
        </row>
        <row r="163">
          <cell r="D163">
            <v>713.77</v>
          </cell>
          <cell r="E163">
            <v>10440</v>
          </cell>
        </row>
        <row r="165">
          <cell r="D165">
            <v>0</v>
          </cell>
        </row>
        <row r="166">
          <cell r="D166">
            <v>7381.38</v>
          </cell>
          <cell r="E166">
            <v>35734.95</v>
          </cell>
        </row>
        <row r="169">
          <cell r="E169">
            <v>1639563.9899999998</v>
          </cell>
        </row>
        <row r="170">
          <cell r="E170">
            <v>0</v>
          </cell>
        </row>
        <row r="171">
          <cell r="D171">
            <v>113928.47</v>
          </cell>
          <cell r="E171">
            <v>173796.95</v>
          </cell>
        </row>
        <row r="172">
          <cell r="D172">
            <v>13315.02</v>
          </cell>
          <cell r="E172">
            <v>125848.57</v>
          </cell>
        </row>
        <row r="173">
          <cell r="D173">
            <v>106874.23</v>
          </cell>
          <cell r="E173">
            <v>134848.72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1">
      <selection activeCell="A11" sqref="A11"/>
    </sheetView>
  </sheetViews>
  <sheetFormatPr defaultColWidth="9.00390625" defaultRowHeight="12.75"/>
  <cols>
    <col min="1" max="1" width="4.75390625" style="1" customWidth="1"/>
    <col min="2" max="2" width="41.625" style="6" customWidth="1"/>
    <col min="3" max="3" width="27.00390625" style="3" customWidth="1"/>
    <col min="4" max="4" width="14.75390625" style="3" customWidth="1"/>
    <col min="5" max="5" width="14.375" style="3" customWidth="1"/>
    <col min="6" max="6" width="15.25390625" style="4" customWidth="1"/>
    <col min="7" max="8" width="14.875" style="4" customWidth="1"/>
    <col min="9" max="9" width="13.875" style="4" customWidth="1"/>
    <col min="10" max="11" width="14.875" style="4" customWidth="1"/>
    <col min="12" max="12" width="15.625" style="4" customWidth="1"/>
    <col min="13" max="13" width="12.375" style="1" bestFit="1" customWidth="1"/>
    <col min="14" max="16384" width="9.125" style="1" customWidth="1"/>
  </cols>
  <sheetData>
    <row r="1" ht="12">
      <c r="B1" s="2" t="s">
        <v>0</v>
      </c>
    </row>
    <row r="2" spans="2:5" ht="12">
      <c r="B2" s="2" t="s">
        <v>1</v>
      </c>
      <c r="C2" s="5"/>
      <c r="D2" s="5"/>
      <c r="E2" s="5"/>
    </row>
    <row r="4" spans="1:12" s="8" customFormat="1" ht="12.75" customHeight="1">
      <c r="A4" s="68" t="s">
        <v>2</v>
      </c>
      <c r="B4" s="35" t="s">
        <v>3</v>
      </c>
      <c r="C4" s="69" t="s">
        <v>4</v>
      </c>
      <c r="D4" s="71" t="s">
        <v>5</v>
      </c>
      <c r="E4" s="72"/>
      <c r="F4" s="72"/>
      <c r="G4" s="72"/>
      <c r="H4" s="73"/>
      <c r="I4" s="67" t="s">
        <v>6</v>
      </c>
      <c r="J4" s="67"/>
      <c r="K4" s="67"/>
      <c r="L4" s="67"/>
    </row>
    <row r="5" spans="1:12" s="8" customFormat="1" ht="51" customHeight="1">
      <c r="A5" s="34"/>
      <c r="B5" s="36"/>
      <c r="C5" s="70"/>
      <c r="D5" s="12" t="s">
        <v>7</v>
      </c>
      <c r="E5" s="12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14</v>
      </c>
      <c r="L5" s="13" t="s">
        <v>15</v>
      </c>
    </row>
    <row r="6" spans="1:12" s="8" customFormat="1" ht="15" customHeight="1">
      <c r="A6" s="9"/>
      <c r="B6" s="10" t="s">
        <v>16</v>
      </c>
      <c r="C6" s="11">
        <v>5689.1</v>
      </c>
      <c r="D6" s="12"/>
      <c r="E6" s="12"/>
      <c r="F6" s="13"/>
      <c r="G6" s="13"/>
      <c r="H6" s="13"/>
      <c r="I6" s="10"/>
      <c r="J6" s="10"/>
      <c r="K6" s="10"/>
      <c r="L6" s="10"/>
    </row>
    <row r="7" spans="1:12" s="8" customFormat="1" ht="12">
      <c r="A7" s="14"/>
      <c r="B7" s="13" t="s">
        <v>17</v>
      </c>
      <c r="C7" s="12">
        <v>195</v>
      </c>
      <c r="D7" s="12"/>
      <c r="E7" s="12"/>
      <c r="F7" s="7"/>
      <c r="G7" s="7"/>
      <c r="H7" s="7"/>
      <c r="I7" s="7"/>
      <c r="J7" s="7"/>
      <c r="K7" s="7"/>
      <c r="L7" s="7"/>
    </row>
    <row r="8" spans="1:12" s="8" customFormat="1" ht="12">
      <c r="A8" s="14">
        <v>1</v>
      </c>
      <c r="B8" s="13" t="s">
        <v>18</v>
      </c>
      <c r="C8" s="12"/>
      <c r="D8" s="12"/>
      <c r="E8" s="12"/>
      <c r="F8" s="7"/>
      <c r="G8" s="7"/>
      <c r="H8" s="7"/>
      <c r="I8" s="7"/>
      <c r="J8" s="7"/>
      <c r="K8" s="7"/>
      <c r="L8" s="7"/>
    </row>
    <row r="9" spans="1:12" s="8" customFormat="1" ht="12">
      <c r="A9" s="14"/>
      <c r="B9" s="13"/>
      <c r="C9" s="12"/>
      <c r="D9" s="12"/>
      <c r="E9" s="12"/>
      <c r="F9" s="7"/>
      <c r="G9" s="7"/>
      <c r="H9" s="7"/>
      <c r="I9" s="7"/>
      <c r="J9" s="7"/>
      <c r="K9" s="7"/>
      <c r="L9" s="7"/>
    </row>
    <row r="10" spans="1:17" s="23" customFormat="1" ht="12">
      <c r="A10" s="15">
        <v>1</v>
      </c>
      <c r="B10" s="16" t="s">
        <v>19</v>
      </c>
      <c r="C10" s="17" t="s">
        <v>20</v>
      </c>
      <c r="D10" s="18">
        <v>459158.07</v>
      </c>
      <c r="E10" s="18">
        <f>'[1]план'!E156</f>
        <v>2334579.0760000004</v>
      </c>
      <c r="F10" s="19">
        <f>D10+E10</f>
        <v>2793737.146</v>
      </c>
      <c r="G10" s="19">
        <v>2264166.71</v>
      </c>
      <c r="H10" s="20">
        <f>G10-F10</f>
        <v>-529570.4360000002</v>
      </c>
      <c r="I10" s="19">
        <v>377776.08</v>
      </c>
      <c r="J10" s="19">
        <v>1515194.9</v>
      </c>
      <c r="K10" s="19">
        <v>1437109.56</v>
      </c>
      <c r="L10" s="21">
        <f>K10-J10-I10</f>
        <v>-455861.41999999987</v>
      </c>
      <c r="M10" s="22"/>
      <c r="N10" s="22"/>
      <c r="O10" s="22"/>
      <c r="P10" s="22"/>
      <c r="Q10" s="22"/>
    </row>
    <row r="11" spans="1:17" s="23" customFormat="1" ht="12">
      <c r="A11" s="15">
        <v>2</v>
      </c>
      <c r="B11" s="24" t="s">
        <v>21</v>
      </c>
      <c r="C11" s="17" t="s">
        <v>22</v>
      </c>
      <c r="D11" s="18">
        <v>24887.22</v>
      </c>
      <c r="E11" s="18">
        <f>'[1]план'!E157</f>
        <v>122372.541</v>
      </c>
      <c r="F11" s="19">
        <f aca="true" t="shared" si="0" ref="F11:F21">D11+E11</f>
        <v>147259.761</v>
      </c>
      <c r="G11" s="19">
        <v>117525.74</v>
      </c>
      <c r="H11" s="20">
        <f aca="true" t="shared" si="1" ref="H11:H27">G11-F11</f>
        <v>-29734.020999999993</v>
      </c>
      <c r="I11" s="19"/>
      <c r="J11" s="19">
        <v>123374.88</v>
      </c>
      <c r="K11" s="19">
        <v>123374.88</v>
      </c>
      <c r="L11" s="25">
        <f aca="true" t="shared" si="2" ref="L11:L48">K11-J11-I11</f>
        <v>0</v>
      </c>
      <c r="M11" s="22"/>
      <c r="N11" s="22"/>
      <c r="O11" s="22"/>
      <c r="P11" s="22"/>
      <c r="Q11" s="22"/>
    </row>
    <row r="12" spans="1:17" s="23" customFormat="1" ht="12">
      <c r="A12" s="15">
        <v>3</v>
      </c>
      <c r="B12" s="24" t="s">
        <v>23</v>
      </c>
      <c r="C12" s="17" t="s">
        <v>22</v>
      </c>
      <c r="D12" s="18">
        <v>28689.32</v>
      </c>
      <c r="E12" s="18">
        <f>'[1]план'!E158</f>
        <v>160773.96600000001</v>
      </c>
      <c r="F12" s="19">
        <f t="shared" si="0"/>
        <v>189463.28600000002</v>
      </c>
      <c r="G12" s="19">
        <v>150046.33</v>
      </c>
      <c r="H12" s="20">
        <f t="shared" si="1"/>
        <v>-39416.956000000035</v>
      </c>
      <c r="I12" s="19"/>
      <c r="J12" s="19">
        <v>162090.89</v>
      </c>
      <c r="K12" s="19">
        <v>162090.89</v>
      </c>
      <c r="L12" s="25">
        <f t="shared" si="2"/>
        <v>0</v>
      </c>
      <c r="M12" s="22"/>
      <c r="N12" s="22"/>
      <c r="O12" s="22"/>
      <c r="P12" s="22"/>
      <c r="Q12" s="22"/>
    </row>
    <row r="13" spans="1:17" s="23" customFormat="1" ht="12">
      <c r="A13" s="15">
        <v>4</v>
      </c>
      <c r="B13" s="16" t="s">
        <v>24</v>
      </c>
      <c r="C13" s="26" t="s">
        <v>25</v>
      </c>
      <c r="D13" s="18">
        <v>26130.03</v>
      </c>
      <c r="E13" s="18">
        <f>'[1]план'!E159</f>
        <v>137619.329</v>
      </c>
      <c r="F13" s="19">
        <f t="shared" si="0"/>
        <v>163749.359</v>
      </c>
      <c r="G13" s="19">
        <v>134158.07</v>
      </c>
      <c r="H13" s="20">
        <f t="shared" si="1"/>
        <v>-29591.28899999999</v>
      </c>
      <c r="I13" s="19">
        <v>15520</v>
      </c>
      <c r="J13" s="19">
        <v>252818.81</v>
      </c>
      <c r="K13" s="19">
        <v>280602.66</v>
      </c>
      <c r="L13" s="25">
        <f t="shared" si="2"/>
        <v>12263.849999999977</v>
      </c>
      <c r="M13" s="22"/>
      <c r="N13" s="22"/>
      <c r="O13" s="22"/>
      <c r="P13" s="22"/>
      <c r="Q13" s="22"/>
    </row>
    <row r="14" spans="1:17" s="23" customFormat="1" ht="12">
      <c r="A14" s="15">
        <v>5</v>
      </c>
      <c r="B14" s="16" t="s">
        <v>26</v>
      </c>
      <c r="C14" s="17" t="s">
        <v>22</v>
      </c>
      <c r="D14" s="18">
        <v>21964.41</v>
      </c>
      <c r="E14" s="18">
        <f>'[1]план'!E160</f>
        <v>105362.13200000001</v>
      </c>
      <c r="F14" s="19">
        <f t="shared" si="0"/>
        <v>127326.54200000002</v>
      </c>
      <c r="G14" s="19">
        <v>102023.25</v>
      </c>
      <c r="H14" s="20">
        <f t="shared" si="1"/>
        <v>-25303.292000000016</v>
      </c>
      <c r="I14" s="19"/>
      <c r="J14" s="19">
        <v>106225.14</v>
      </c>
      <c r="K14" s="19">
        <v>106225.14</v>
      </c>
      <c r="L14" s="25">
        <f t="shared" si="2"/>
        <v>0</v>
      </c>
      <c r="M14" s="22"/>
      <c r="N14" s="22"/>
      <c r="O14" s="22"/>
      <c r="P14" s="22"/>
      <c r="Q14" s="22"/>
    </row>
    <row r="15" spans="1:17" s="23" customFormat="1" ht="12">
      <c r="A15" s="15">
        <v>6</v>
      </c>
      <c r="B15" s="16" t="s">
        <v>27</v>
      </c>
      <c r="C15" s="17" t="s">
        <v>22</v>
      </c>
      <c r="D15" s="18">
        <v>119958.19</v>
      </c>
      <c r="E15" s="18">
        <f>'[1]план'!E161</f>
        <v>626483.692</v>
      </c>
      <c r="F15" s="19">
        <f t="shared" si="0"/>
        <v>746441.882</v>
      </c>
      <c r="G15" s="19">
        <v>596114.77</v>
      </c>
      <c r="H15" s="20">
        <f t="shared" si="1"/>
        <v>-150327.11199999996</v>
      </c>
      <c r="I15" s="19">
        <v>284605.41</v>
      </c>
      <c r="J15" s="19">
        <v>631615.23</v>
      </c>
      <c r="K15" s="19">
        <v>587852.86</v>
      </c>
      <c r="L15" s="21">
        <f t="shared" si="2"/>
        <v>-328367.77999999997</v>
      </c>
      <c r="M15" s="22"/>
      <c r="N15" s="22"/>
      <c r="O15" s="22"/>
      <c r="P15" s="22"/>
      <c r="Q15" s="22"/>
    </row>
    <row r="16" spans="1:17" s="23" customFormat="1" ht="12">
      <c r="A16" s="15"/>
      <c r="B16" s="16"/>
      <c r="C16" s="17"/>
      <c r="D16" s="18"/>
      <c r="E16" s="18"/>
      <c r="F16" s="19"/>
      <c r="G16" s="19"/>
      <c r="H16" s="20"/>
      <c r="I16" s="19"/>
      <c r="J16" s="19"/>
      <c r="K16" s="19"/>
      <c r="L16" s="25"/>
      <c r="M16" s="22"/>
      <c r="N16" s="22"/>
      <c r="O16" s="22"/>
      <c r="P16" s="22"/>
      <c r="Q16" s="22"/>
    </row>
    <row r="17" spans="1:17" s="23" customFormat="1" ht="12">
      <c r="A17" s="15">
        <v>7</v>
      </c>
      <c r="B17" s="16" t="s">
        <v>28</v>
      </c>
      <c r="C17" s="17" t="s">
        <v>29</v>
      </c>
      <c r="D17" s="18">
        <v>6334.74</v>
      </c>
      <c r="E17" s="18">
        <f>'[1]план'!E163</f>
        <v>33480</v>
      </c>
      <c r="F17" s="19">
        <f t="shared" si="0"/>
        <v>39814.74</v>
      </c>
      <c r="G17" s="19">
        <v>31566.5</v>
      </c>
      <c r="H17" s="20">
        <f t="shared" si="1"/>
        <v>-8248.239999999998</v>
      </c>
      <c r="I17" s="19">
        <v>24192</v>
      </c>
      <c r="J17" s="19">
        <v>34560</v>
      </c>
      <c r="K17" s="19">
        <v>66872</v>
      </c>
      <c r="L17" s="25">
        <f t="shared" si="2"/>
        <v>8120</v>
      </c>
      <c r="M17" s="22"/>
      <c r="N17" s="22"/>
      <c r="O17" s="22"/>
      <c r="P17" s="22"/>
      <c r="Q17" s="22"/>
    </row>
    <row r="18" spans="1:17" s="23" customFormat="1" ht="12">
      <c r="A18" s="15">
        <v>8</v>
      </c>
      <c r="B18" s="16" t="s">
        <v>30</v>
      </c>
      <c r="C18" s="17" t="s">
        <v>31</v>
      </c>
      <c r="D18" s="18">
        <v>11354.89</v>
      </c>
      <c r="E18" s="18">
        <f>'[1]план'!E164</f>
        <v>56730</v>
      </c>
      <c r="F18" s="19">
        <f t="shared" si="0"/>
        <v>68084.89</v>
      </c>
      <c r="G18" s="19">
        <v>53930.27</v>
      </c>
      <c r="H18" s="20">
        <f t="shared" si="1"/>
        <v>-14154.620000000003</v>
      </c>
      <c r="I18" s="19">
        <v>41917</v>
      </c>
      <c r="J18" s="19">
        <v>57408</v>
      </c>
      <c r="K18" s="19">
        <v>103532</v>
      </c>
      <c r="L18" s="25">
        <f t="shared" si="2"/>
        <v>4207</v>
      </c>
      <c r="M18" s="22"/>
      <c r="N18" s="22"/>
      <c r="O18" s="22"/>
      <c r="P18" s="22"/>
      <c r="Q18" s="22"/>
    </row>
    <row r="19" spans="1:17" s="23" customFormat="1" ht="12">
      <c r="A19" s="15">
        <v>9</v>
      </c>
      <c r="B19" s="16" t="s">
        <v>32</v>
      </c>
      <c r="C19" s="26" t="s">
        <v>29</v>
      </c>
      <c r="D19" s="18">
        <v>31188.11</v>
      </c>
      <c r="E19" s="18">
        <f>'[1]план'!E165</f>
        <v>159655.87</v>
      </c>
      <c r="F19" s="19">
        <f t="shared" si="0"/>
        <v>190843.97999999998</v>
      </c>
      <c r="G19" s="19">
        <v>142904.23</v>
      </c>
      <c r="H19" s="20">
        <f t="shared" si="1"/>
        <v>-47939.74999999997</v>
      </c>
      <c r="I19" s="19">
        <v>27218.51</v>
      </c>
      <c r="J19" s="19">
        <v>150633.31</v>
      </c>
      <c r="K19" s="19">
        <v>154481.42</v>
      </c>
      <c r="L19" s="21">
        <f t="shared" si="2"/>
        <v>-23370.399999999983</v>
      </c>
      <c r="M19" s="22"/>
      <c r="N19" s="22"/>
      <c r="O19" s="22"/>
      <c r="P19" s="22"/>
      <c r="Q19" s="22"/>
    </row>
    <row r="20" spans="1:17" s="23" customFormat="1" ht="12">
      <c r="A20" s="15">
        <v>10</v>
      </c>
      <c r="B20" s="16" t="s">
        <v>33</v>
      </c>
      <c r="C20" s="17" t="s">
        <v>20</v>
      </c>
      <c r="D20" s="18">
        <v>17512.34</v>
      </c>
      <c r="E20" s="18">
        <f>'[1]план'!E166</f>
        <v>89990.84999999999</v>
      </c>
      <c r="F20" s="19">
        <f t="shared" si="0"/>
        <v>107503.18999999999</v>
      </c>
      <c r="G20" s="19">
        <v>83828.61</v>
      </c>
      <c r="H20" s="20">
        <f t="shared" si="1"/>
        <v>-23674.579999999987</v>
      </c>
      <c r="I20" s="19">
        <v>4760.25</v>
      </c>
      <c r="J20" s="19">
        <v>30482.12</v>
      </c>
      <c r="K20" s="19">
        <v>29134.26</v>
      </c>
      <c r="L20" s="21">
        <f t="shared" si="2"/>
        <v>-6108.110000000001</v>
      </c>
      <c r="M20" s="22"/>
      <c r="N20" s="22"/>
      <c r="O20" s="22"/>
      <c r="P20" s="22"/>
      <c r="Q20" s="22"/>
    </row>
    <row r="21" spans="1:17" s="23" customFormat="1" ht="12">
      <c r="A21" s="15">
        <v>11</v>
      </c>
      <c r="B21" s="16" t="s">
        <v>34</v>
      </c>
      <c r="C21" s="17" t="s">
        <v>35</v>
      </c>
      <c r="D21" s="18">
        <v>74872.41</v>
      </c>
      <c r="E21" s="18">
        <f>'[1]план'!E167</f>
        <v>227564</v>
      </c>
      <c r="F21" s="19">
        <f t="shared" si="0"/>
        <v>302436.41000000003</v>
      </c>
      <c r="G21" s="19">
        <v>253224.25</v>
      </c>
      <c r="H21" s="20">
        <f t="shared" si="1"/>
        <v>-49212.16000000003</v>
      </c>
      <c r="I21" s="19">
        <v>0</v>
      </c>
      <c r="J21" s="19">
        <v>361000</v>
      </c>
      <c r="K21" s="19">
        <v>361000</v>
      </c>
      <c r="L21" s="25">
        <f t="shared" si="2"/>
        <v>0</v>
      </c>
      <c r="M21" s="22"/>
      <c r="N21" s="22"/>
      <c r="O21" s="22"/>
      <c r="P21" s="22"/>
      <c r="Q21" s="22"/>
    </row>
    <row r="22" spans="1:17" s="23" customFormat="1" ht="12">
      <c r="A22" s="15"/>
      <c r="B22" s="16"/>
      <c r="C22" s="17"/>
      <c r="D22" s="18"/>
      <c r="E22" s="18"/>
      <c r="F22" s="19"/>
      <c r="G22" s="19"/>
      <c r="H22" s="20"/>
      <c r="I22" s="19"/>
      <c r="J22" s="19"/>
      <c r="K22" s="19"/>
      <c r="L22" s="25"/>
      <c r="M22" s="22"/>
      <c r="N22" s="22"/>
      <c r="O22" s="22"/>
      <c r="P22" s="22"/>
      <c r="Q22" s="22"/>
    </row>
    <row r="23" spans="1:17" s="31" customFormat="1" ht="12">
      <c r="A23" s="27"/>
      <c r="B23" s="28" t="s">
        <v>36</v>
      </c>
      <c r="C23" s="17"/>
      <c r="D23" s="18">
        <f>SUM(D10:D22)</f>
        <v>822049.73</v>
      </c>
      <c r="E23" s="18">
        <f>'[1]план'!E169</f>
        <v>4054611.4560000002</v>
      </c>
      <c r="F23" s="18">
        <f aca="true" t="shared" si="3" ref="F23:L23">SUM(F10:F22)</f>
        <v>4876661.186</v>
      </c>
      <c r="G23" s="18">
        <f t="shared" si="3"/>
        <v>3929488.73</v>
      </c>
      <c r="H23" s="29">
        <f t="shared" si="3"/>
        <v>-947172.4560000001</v>
      </c>
      <c r="I23" s="18">
        <f t="shared" si="3"/>
        <v>775989.25</v>
      </c>
      <c r="J23" s="18">
        <f t="shared" si="3"/>
        <v>3425403.2800000003</v>
      </c>
      <c r="K23" s="18">
        <f t="shared" si="3"/>
        <v>3412275.6699999995</v>
      </c>
      <c r="L23" s="29">
        <f t="shared" si="3"/>
        <v>-789116.8599999999</v>
      </c>
      <c r="M23" s="30"/>
      <c r="N23" s="30"/>
      <c r="O23" s="30"/>
      <c r="P23" s="30"/>
      <c r="Q23" s="30"/>
    </row>
    <row r="24" spans="1:17" s="23" customFormat="1" ht="12">
      <c r="A24" s="15"/>
      <c r="B24" s="32"/>
      <c r="C24" s="17"/>
      <c r="D24" s="18"/>
      <c r="E24" s="18">
        <f>'[1]план'!E170</f>
        <v>0</v>
      </c>
      <c r="F24" s="19"/>
      <c r="G24" s="19"/>
      <c r="H24" s="20"/>
      <c r="I24" s="19"/>
      <c r="J24" s="19"/>
      <c r="K24" s="19"/>
      <c r="L24" s="25">
        <f t="shared" si="2"/>
        <v>0</v>
      </c>
      <c r="M24" s="22"/>
      <c r="N24" s="22"/>
      <c r="O24" s="22"/>
      <c r="P24" s="22"/>
      <c r="Q24" s="22"/>
    </row>
    <row r="25" spans="1:17" s="23" customFormat="1" ht="12">
      <c r="A25" s="27">
        <v>2</v>
      </c>
      <c r="B25" s="33" t="s">
        <v>37</v>
      </c>
      <c r="C25" s="37" t="s">
        <v>38</v>
      </c>
      <c r="D25" s="18">
        <f>'[1]план'!D171</f>
        <v>516162</v>
      </c>
      <c r="E25" s="18">
        <f>'[1]план'!E171</f>
        <v>637175.27</v>
      </c>
      <c r="F25" s="19">
        <f>D25+E25</f>
        <v>1153337.27</v>
      </c>
      <c r="G25" s="19">
        <v>325122.71</v>
      </c>
      <c r="H25" s="20">
        <f t="shared" si="1"/>
        <v>-828214.56</v>
      </c>
      <c r="I25" s="19">
        <v>2233578.94</v>
      </c>
      <c r="J25" s="19">
        <v>637175.27</v>
      </c>
      <c r="K25" s="19">
        <f>596196.19+70000</f>
        <v>666196.19</v>
      </c>
      <c r="L25" s="21">
        <f t="shared" si="2"/>
        <v>-2204558.02</v>
      </c>
      <c r="M25" s="22"/>
      <c r="N25" s="22"/>
      <c r="O25" s="22"/>
      <c r="P25" s="22"/>
      <c r="Q25" s="22"/>
    </row>
    <row r="26" spans="1:17" s="23" customFormat="1" ht="12">
      <c r="A26" s="27">
        <v>3</v>
      </c>
      <c r="B26" s="33" t="s">
        <v>39</v>
      </c>
      <c r="C26" s="37" t="s">
        <v>40</v>
      </c>
      <c r="D26" s="18">
        <f>'[1]план'!D172</f>
        <v>218191.68</v>
      </c>
      <c r="E26" s="18">
        <f>'[1]план'!E172</f>
        <v>462271.02</v>
      </c>
      <c r="F26" s="19">
        <f>D26+E26</f>
        <v>680462.7</v>
      </c>
      <c r="G26" s="19">
        <v>431593.01</v>
      </c>
      <c r="H26" s="20">
        <f t="shared" si="1"/>
        <v>-248869.68999999994</v>
      </c>
      <c r="I26" s="19">
        <v>96418.17</v>
      </c>
      <c r="J26" s="19">
        <v>462271.02</v>
      </c>
      <c r="K26" s="19">
        <v>455330.26</v>
      </c>
      <c r="L26" s="21">
        <f t="shared" si="2"/>
        <v>-103358.93000000001</v>
      </c>
      <c r="M26" s="22"/>
      <c r="N26" s="22"/>
      <c r="O26" s="22"/>
      <c r="P26" s="22"/>
      <c r="Q26" s="22"/>
    </row>
    <row r="27" spans="1:17" s="23" customFormat="1" ht="12">
      <c r="A27" s="27">
        <v>4</v>
      </c>
      <c r="B27" s="33" t="s">
        <v>41</v>
      </c>
      <c r="C27" s="37" t="s">
        <v>38</v>
      </c>
      <c r="D27" s="18">
        <f>'[1]план'!D173</f>
        <v>396114.42</v>
      </c>
      <c r="E27" s="18">
        <f>'[1]план'!E173</f>
        <v>545704.64</v>
      </c>
      <c r="F27" s="19">
        <f>D27+E27</f>
        <v>941819.06</v>
      </c>
      <c r="G27" s="19">
        <v>331442.56</v>
      </c>
      <c r="H27" s="20">
        <f t="shared" si="1"/>
        <v>-610376.5</v>
      </c>
      <c r="I27" s="19"/>
      <c r="J27" s="19">
        <v>545704.64</v>
      </c>
      <c r="K27" s="19">
        <v>491803.81</v>
      </c>
      <c r="L27" s="21">
        <f t="shared" si="2"/>
        <v>-53900.830000000016</v>
      </c>
      <c r="M27" s="22"/>
      <c r="N27" s="22"/>
      <c r="O27" s="22"/>
      <c r="P27" s="22"/>
      <c r="Q27" s="22"/>
    </row>
    <row r="28" spans="1:17" s="23" customFormat="1" ht="12">
      <c r="A28" s="15"/>
      <c r="B28" s="38"/>
      <c r="C28" s="38"/>
      <c r="D28" s="39"/>
      <c r="E28" s="39"/>
      <c r="F28" s="19"/>
      <c r="G28" s="19"/>
      <c r="H28" s="20"/>
      <c r="I28" s="19"/>
      <c r="J28" s="19"/>
      <c r="K28" s="19"/>
      <c r="L28" s="25">
        <f t="shared" si="2"/>
        <v>0</v>
      </c>
      <c r="M28" s="22"/>
      <c r="N28" s="22"/>
      <c r="O28" s="22"/>
      <c r="P28" s="22"/>
      <c r="Q28" s="22"/>
    </row>
    <row r="29" spans="1:17" s="45" customFormat="1" ht="12">
      <c r="A29" s="40"/>
      <c r="B29" s="41" t="s">
        <v>42</v>
      </c>
      <c r="C29" s="41"/>
      <c r="D29" s="42">
        <f>D23+D25+D26+D27</f>
        <v>1952517.8299999998</v>
      </c>
      <c r="E29" s="42">
        <f aca="true" t="shared" si="4" ref="E29:L29">E23+E25+E26+E27</f>
        <v>5699762.385999999</v>
      </c>
      <c r="F29" s="42">
        <f t="shared" si="4"/>
        <v>7652280.216</v>
      </c>
      <c r="G29" s="42">
        <f t="shared" si="4"/>
        <v>5017647.01</v>
      </c>
      <c r="H29" s="43">
        <f t="shared" si="4"/>
        <v>-2634633.2060000002</v>
      </c>
      <c r="I29" s="42">
        <f t="shared" si="4"/>
        <v>3105986.36</v>
      </c>
      <c r="J29" s="42">
        <f t="shared" si="4"/>
        <v>5070554.21</v>
      </c>
      <c r="K29" s="42">
        <f t="shared" si="4"/>
        <v>5025605.929999999</v>
      </c>
      <c r="L29" s="43">
        <f t="shared" si="4"/>
        <v>-3150934.64</v>
      </c>
      <c r="M29" s="44"/>
      <c r="N29" s="44"/>
      <c r="O29" s="44"/>
      <c r="P29" s="44"/>
      <c r="Q29" s="44"/>
    </row>
    <row r="30" spans="1:17" s="31" customFormat="1" ht="12">
      <c r="A30" s="27"/>
      <c r="B30" s="39"/>
      <c r="C30" s="39"/>
      <c r="D30" s="39"/>
      <c r="E30" s="39"/>
      <c r="F30" s="19"/>
      <c r="G30" s="19"/>
      <c r="H30" s="20"/>
      <c r="I30" s="19"/>
      <c r="J30" s="19"/>
      <c r="K30" s="19"/>
      <c r="L30" s="25">
        <f t="shared" si="2"/>
        <v>0</v>
      </c>
      <c r="M30" s="30"/>
      <c r="N30" s="30"/>
      <c r="O30" s="30"/>
      <c r="P30" s="30"/>
      <c r="Q30" s="30"/>
    </row>
    <row r="31" spans="1:12" s="50" customFormat="1" ht="12">
      <c r="A31" s="46"/>
      <c r="B31" s="47" t="s">
        <v>43</v>
      </c>
      <c r="C31" s="47"/>
      <c r="D31" s="48">
        <f aca="true" t="shared" si="5" ref="D31:L31">SUM(D32:D39)</f>
        <v>0</v>
      </c>
      <c r="E31" s="48">
        <f t="shared" si="5"/>
        <v>0</v>
      </c>
      <c r="F31" s="48">
        <f t="shared" si="5"/>
        <v>0</v>
      </c>
      <c r="G31" s="48">
        <f t="shared" si="5"/>
        <v>0</v>
      </c>
      <c r="H31" s="49">
        <f t="shared" si="5"/>
        <v>0</v>
      </c>
      <c r="I31" s="48">
        <f t="shared" si="5"/>
        <v>6667.85</v>
      </c>
      <c r="J31" s="48">
        <f t="shared" si="5"/>
        <v>180709.2</v>
      </c>
      <c r="K31" s="48">
        <f t="shared" si="5"/>
        <v>182889.05000000002</v>
      </c>
      <c r="L31" s="49">
        <f t="shared" si="5"/>
        <v>-4488</v>
      </c>
    </row>
    <row r="32" spans="1:12" ht="12">
      <c r="A32" s="51">
        <v>1</v>
      </c>
      <c r="B32" s="52" t="s">
        <v>44</v>
      </c>
      <c r="C32" s="53" t="s">
        <v>20</v>
      </c>
      <c r="D32" s="53"/>
      <c r="E32" s="53"/>
      <c r="F32" s="54"/>
      <c r="G32" s="54"/>
      <c r="H32" s="55"/>
      <c r="I32" s="54">
        <v>0</v>
      </c>
      <c r="J32" s="54">
        <v>55657.55</v>
      </c>
      <c r="K32" s="54">
        <v>55657.55</v>
      </c>
      <c r="L32" s="25">
        <f t="shared" si="2"/>
        <v>0</v>
      </c>
    </row>
    <row r="33" spans="1:12" ht="12">
      <c r="A33" s="51">
        <v>2</v>
      </c>
      <c r="B33" s="52" t="s">
        <v>45</v>
      </c>
      <c r="C33" s="52" t="s">
        <v>46</v>
      </c>
      <c r="D33" s="52"/>
      <c r="E33" s="52"/>
      <c r="F33" s="54"/>
      <c r="G33" s="54"/>
      <c r="H33" s="55"/>
      <c r="I33" s="54">
        <v>0</v>
      </c>
      <c r="J33" s="54">
        <v>6690</v>
      </c>
      <c r="K33" s="54">
        <v>6690</v>
      </c>
      <c r="L33" s="25">
        <f t="shared" si="2"/>
        <v>0</v>
      </c>
    </row>
    <row r="34" spans="1:12" ht="12">
      <c r="A34" s="51">
        <v>3</v>
      </c>
      <c r="B34" s="52" t="s">
        <v>47</v>
      </c>
      <c r="C34" s="52" t="s">
        <v>48</v>
      </c>
      <c r="D34" s="52"/>
      <c r="E34" s="52"/>
      <c r="F34" s="54"/>
      <c r="G34" s="54"/>
      <c r="H34" s="55"/>
      <c r="I34" s="54"/>
      <c r="J34" s="54">
        <v>1086.93</v>
      </c>
      <c r="K34" s="54">
        <v>1086.93</v>
      </c>
      <c r="L34" s="25"/>
    </row>
    <row r="35" spans="1:12" ht="12">
      <c r="A35" s="51">
        <v>4</v>
      </c>
      <c r="B35" s="52" t="s">
        <v>49</v>
      </c>
      <c r="C35" s="52" t="s">
        <v>50</v>
      </c>
      <c r="D35" s="52"/>
      <c r="E35" s="52"/>
      <c r="F35" s="54"/>
      <c r="G35" s="54"/>
      <c r="H35" s="55"/>
      <c r="I35" s="54">
        <v>4488</v>
      </c>
      <c r="J35" s="54">
        <v>55032.74</v>
      </c>
      <c r="K35" s="54">
        <v>55032.74</v>
      </c>
      <c r="L35" s="21">
        <f t="shared" si="2"/>
        <v>-4488</v>
      </c>
    </row>
    <row r="36" spans="1:12" ht="12">
      <c r="A36" s="51">
        <v>5</v>
      </c>
      <c r="B36" s="52" t="s">
        <v>51</v>
      </c>
      <c r="C36" s="52" t="s">
        <v>52</v>
      </c>
      <c r="D36" s="52"/>
      <c r="E36" s="52"/>
      <c r="F36" s="54"/>
      <c r="G36" s="54"/>
      <c r="H36" s="55"/>
      <c r="I36" s="54">
        <v>0</v>
      </c>
      <c r="J36" s="54">
        <v>3906.98</v>
      </c>
      <c r="K36" s="54">
        <v>3906.98</v>
      </c>
      <c r="L36" s="25">
        <f t="shared" si="2"/>
        <v>0</v>
      </c>
    </row>
    <row r="37" spans="1:12" ht="12">
      <c r="A37" s="51">
        <v>6</v>
      </c>
      <c r="B37" s="52" t="s">
        <v>53</v>
      </c>
      <c r="C37" s="52"/>
      <c r="D37" s="52"/>
      <c r="E37" s="52"/>
      <c r="F37" s="54"/>
      <c r="G37" s="54"/>
      <c r="H37" s="55"/>
      <c r="I37" s="54">
        <v>0</v>
      </c>
      <c r="J37" s="54">
        <f>4540+4150+19585+7800</f>
        <v>36075</v>
      </c>
      <c r="K37" s="54">
        <v>36075</v>
      </c>
      <c r="L37" s="25">
        <f t="shared" si="2"/>
        <v>0</v>
      </c>
    </row>
    <row r="38" spans="1:12" ht="12">
      <c r="A38" s="51">
        <v>7</v>
      </c>
      <c r="B38" s="52" t="s">
        <v>54</v>
      </c>
      <c r="C38" s="52" t="s">
        <v>55</v>
      </c>
      <c r="D38" s="52"/>
      <c r="E38" s="52"/>
      <c r="F38" s="54"/>
      <c r="G38" s="54"/>
      <c r="H38" s="55"/>
      <c r="I38" s="54">
        <v>0</v>
      </c>
      <c r="J38" s="54">
        <v>22260</v>
      </c>
      <c r="K38" s="54">
        <v>22260</v>
      </c>
      <c r="L38" s="25">
        <f t="shared" si="2"/>
        <v>0</v>
      </c>
    </row>
    <row r="39" spans="1:12" ht="12">
      <c r="A39" s="51">
        <v>8</v>
      </c>
      <c r="B39" s="52" t="s">
        <v>56</v>
      </c>
      <c r="C39" s="52"/>
      <c r="D39" s="52"/>
      <c r="E39" s="52"/>
      <c r="F39" s="54"/>
      <c r="G39" s="54"/>
      <c r="H39" s="55"/>
      <c r="I39" s="54">
        <v>2179.85</v>
      </c>
      <c r="J39" s="54"/>
      <c r="K39" s="54">
        <v>2179.85</v>
      </c>
      <c r="L39" s="25">
        <f t="shared" si="2"/>
        <v>0</v>
      </c>
    </row>
    <row r="40" spans="1:12" ht="12">
      <c r="A40" s="51"/>
      <c r="B40" s="53"/>
      <c r="C40" s="53"/>
      <c r="D40" s="53"/>
      <c r="E40" s="53"/>
      <c r="F40" s="54"/>
      <c r="G40" s="54"/>
      <c r="H40" s="55"/>
      <c r="I40" s="54"/>
      <c r="J40" s="54"/>
      <c r="K40" s="54"/>
      <c r="L40" s="25">
        <f t="shared" si="2"/>
        <v>0</v>
      </c>
    </row>
    <row r="41" spans="1:12" s="50" customFormat="1" ht="12">
      <c r="A41" s="46"/>
      <c r="B41" s="47" t="s">
        <v>57</v>
      </c>
      <c r="C41" s="47"/>
      <c r="D41" s="48">
        <f aca="true" t="shared" si="6" ref="D41:J41">D29+D31</f>
        <v>1952517.8299999998</v>
      </c>
      <c r="E41" s="48">
        <f t="shared" si="6"/>
        <v>5699762.385999999</v>
      </c>
      <c r="F41" s="48">
        <f t="shared" si="6"/>
        <v>7652280.216</v>
      </c>
      <c r="G41" s="48">
        <f t="shared" si="6"/>
        <v>5017647.01</v>
      </c>
      <c r="H41" s="49">
        <f t="shared" si="6"/>
        <v>-2634633.2060000002</v>
      </c>
      <c r="I41" s="48">
        <f t="shared" si="6"/>
        <v>3112654.21</v>
      </c>
      <c r="J41" s="48">
        <f t="shared" si="6"/>
        <v>5251263.41</v>
      </c>
      <c r="K41" s="48">
        <f>K29+K31</f>
        <v>5208494.979999999</v>
      </c>
      <c r="L41" s="49">
        <f>L29+L31</f>
        <v>-3155422.64</v>
      </c>
    </row>
    <row r="42" spans="1:12" ht="12">
      <c r="A42" s="51"/>
      <c r="B42" s="56"/>
      <c r="C42" s="26"/>
      <c r="D42" s="26"/>
      <c r="E42" s="26"/>
      <c r="F42" s="54"/>
      <c r="G42" s="54"/>
      <c r="H42" s="55"/>
      <c r="I42" s="54"/>
      <c r="J42" s="54"/>
      <c r="K42" s="54"/>
      <c r="L42" s="25">
        <f t="shared" si="2"/>
        <v>0</v>
      </c>
    </row>
    <row r="43" spans="1:12" s="50" customFormat="1" ht="12">
      <c r="A43" s="46"/>
      <c r="B43" s="47" t="s">
        <v>58</v>
      </c>
      <c r="C43" s="57"/>
      <c r="D43" s="42">
        <f aca="true" t="shared" si="7" ref="D43:L43">SUM(D44:D47)</f>
        <v>5884.59</v>
      </c>
      <c r="E43" s="42">
        <f t="shared" si="7"/>
        <v>318961.12</v>
      </c>
      <c r="F43" s="42">
        <f t="shared" si="7"/>
        <v>324845.70999999996</v>
      </c>
      <c r="G43" s="42">
        <f t="shared" si="7"/>
        <v>315974.36</v>
      </c>
      <c r="H43" s="43">
        <f t="shared" si="7"/>
        <v>-8871.349999999999</v>
      </c>
      <c r="I43" s="42">
        <f t="shared" si="7"/>
        <v>0</v>
      </c>
      <c r="J43" s="42">
        <f t="shared" si="7"/>
        <v>0</v>
      </c>
      <c r="K43" s="42">
        <f t="shared" si="7"/>
        <v>0</v>
      </c>
      <c r="L43" s="42">
        <f t="shared" si="7"/>
        <v>0</v>
      </c>
    </row>
    <row r="44" spans="1:12" ht="12">
      <c r="A44" s="51">
        <v>1</v>
      </c>
      <c r="B44" s="53" t="s">
        <v>59</v>
      </c>
      <c r="C44" s="58"/>
      <c r="D44" s="58"/>
      <c r="E44" s="59">
        <v>3231.93</v>
      </c>
      <c r="F44" s="19">
        <f>D44+E44</f>
        <v>3231.93</v>
      </c>
      <c r="G44" s="19">
        <v>3231.93</v>
      </c>
      <c r="H44" s="20">
        <f>G44-F44</f>
        <v>0</v>
      </c>
      <c r="I44" s="19"/>
      <c r="J44" s="19"/>
      <c r="K44" s="19"/>
      <c r="L44" s="25">
        <f t="shared" si="2"/>
        <v>0</v>
      </c>
    </row>
    <row r="45" spans="1:12" ht="12">
      <c r="A45" s="51">
        <v>2</v>
      </c>
      <c r="B45" s="53" t="s">
        <v>60</v>
      </c>
      <c r="C45" s="58"/>
      <c r="D45" s="58"/>
      <c r="E45" s="59">
        <v>12000</v>
      </c>
      <c r="F45" s="19">
        <f>D45+E45</f>
        <v>12000</v>
      </c>
      <c r="G45" s="19">
        <v>12000</v>
      </c>
      <c r="H45" s="20">
        <f>G45-F45</f>
        <v>0</v>
      </c>
      <c r="I45" s="19"/>
      <c r="J45" s="19"/>
      <c r="K45" s="19"/>
      <c r="L45" s="25">
        <f t="shared" si="2"/>
        <v>0</v>
      </c>
    </row>
    <row r="46" spans="1:12" ht="12">
      <c r="A46" s="51">
        <v>3</v>
      </c>
      <c r="B46" s="53" t="s">
        <v>61</v>
      </c>
      <c r="C46" s="53"/>
      <c r="D46" s="54">
        <v>5884.59</v>
      </c>
      <c r="E46" s="54">
        <v>53729.19</v>
      </c>
      <c r="F46" s="19">
        <f>D46+E46</f>
        <v>59613.78</v>
      </c>
      <c r="G46" s="19">
        <v>50742.43</v>
      </c>
      <c r="H46" s="20">
        <f>G46-F46</f>
        <v>-8871.349999999999</v>
      </c>
      <c r="I46" s="19"/>
      <c r="J46" s="19"/>
      <c r="K46" s="19"/>
      <c r="L46" s="25">
        <f t="shared" si="2"/>
        <v>0</v>
      </c>
    </row>
    <row r="47" spans="1:12" ht="12">
      <c r="A47" s="51">
        <v>4</v>
      </c>
      <c r="B47" s="53" t="s">
        <v>62</v>
      </c>
      <c r="C47" s="53"/>
      <c r="D47" s="54">
        <v>0</v>
      </c>
      <c r="E47" s="54">
        <v>250000</v>
      </c>
      <c r="F47" s="19">
        <f>D47+E47</f>
        <v>250000</v>
      </c>
      <c r="G47" s="19">
        <v>250000</v>
      </c>
      <c r="H47" s="20">
        <f>G47-F47</f>
        <v>0</v>
      </c>
      <c r="I47" s="19"/>
      <c r="J47" s="19"/>
      <c r="K47" s="19"/>
      <c r="L47" s="25">
        <f t="shared" si="2"/>
        <v>0</v>
      </c>
    </row>
    <row r="48" spans="1:12" ht="12">
      <c r="A48" s="51"/>
      <c r="B48" s="53"/>
      <c r="C48" s="53"/>
      <c r="D48" s="53"/>
      <c r="E48" s="53"/>
      <c r="F48" s="19"/>
      <c r="G48" s="19"/>
      <c r="H48" s="20"/>
      <c r="I48" s="19"/>
      <c r="J48" s="19"/>
      <c r="K48" s="19"/>
      <c r="L48" s="25">
        <f t="shared" si="2"/>
        <v>0</v>
      </c>
    </row>
    <row r="49" spans="1:12" s="50" customFormat="1" ht="12">
      <c r="A49" s="46"/>
      <c r="B49" s="47" t="s">
        <v>63</v>
      </c>
      <c r="C49" s="57"/>
      <c r="D49" s="42">
        <f aca="true" t="shared" si="8" ref="D49:L49">D41+D43</f>
        <v>1958402.42</v>
      </c>
      <c r="E49" s="42">
        <f t="shared" si="8"/>
        <v>6018723.505999999</v>
      </c>
      <c r="F49" s="42">
        <f t="shared" si="8"/>
        <v>7977125.926</v>
      </c>
      <c r="G49" s="42">
        <f t="shared" si="8"/>
        <v>5333621.37</v>
      </c>
      <c r="H49" s="43">
        <f t="shared" si="8"/>
        <v>-2643504.5560000003</v>
      </c>
      <c r="I49" s="42">
        <f t="shared" si="8"/>
        <v>3112654.21</v>
      </c>
      <c r="J49" s="42">
        <f t="shared" si="8"/>
        <v>5251263.41</v>
      </c>
      <c r="K49" s="42">
        <f>K41+K43</f>
        <v>5208494.979999999</v>
      </c>
      <c r="L49" s="43">
        <f t="shared" si="8"/>
        <v>-3155422.64</v>
      </c>
    </row>
    <row r="50" spans="1:12" ht="12">
      <c r="A50" s="51"/>
      <c r="B50" s="53"/>
      <c r="C50" s="58"/>
      <c r="D50" s="58"/>
      <c r="E50" s="58"/>
      <c r="F50" s="19"/>
      <c r="G50" s="19"/>
      <c r="H50" s="20"/>
      <c r="I50" s="19"/>
      <c r="J50" s="19"/>
      <c r="K50" s="19"/>
      <c r="L50" s="25"/>
    </row>
    <row r="51" spans="1:12" ht="12">
      <c r="A51" s="51"/>
      <c r="B51" s="53" t="s">
        <v>64</v>
      </c>
      <c r="C51" s="58"/>
      <c r="D51" s="58"/>
      <c r="E51" s="58"/>
      <c r="F51" s="19"/>
      <c r="G51" s="19">
        <v>50972.94</v>
      </c>
      <c r="H51" s="20"/>
      <c r="I51" s="19"/>
      <c r="J51" s="19"/>
      <c r="K51" s="19"/>
      <c r="L51" s="25"/>
    </row>
    <row r="52" spans="1:12" ht="12">
      <c r="A52" s="51"/>
      <c r="B52" s="53" t="s">
        <v>65</v>
      </c>
      <c r="C52" s="58"/>
      <c r="D52" s="58"/>
      <c r="E52" s="58"/>
      <c r="F52" s="19"/>
      <c r="G52" s="19">
        <v>172061</v>
      </c>
      <c r="H52" s="20"/>
      <c r="I52" s="19"/>
      <c r="J52" s="19"/>
      <c r="K52" s="19"/>
      <c r="L52" s="25"/>
    </row>
    <row r="53" spans="1:12" ht="12">
      <c r="A53" s="51"/>
      <c r="B53" s="56"/>
      <c r="C53" s="26"/>
      <c r="D53" s="26"/>
      <c r="E53" s="26"/>
      <c r="F53" s="54"/>
      <c r="G53" s="54"/>
      <c r="H53" s="55"/>
      <c r="I53" s="54"/>
      <c r="J53" s="54"/>
      <c r="K53" s="54"/>
      <c r="L53" s="54"/>
    </row>
    <row r="54" spans="1:12" s="50" customFormat="1" ht="12">
      <c r="A54" s="46"/>
      <c r="B54" s="60"/>
      <c r="C54" s="61"/>
      <c r="D54" s="48">
        <f aca="true" t="shared" si="9" ref="D54:L54">D49+D51+D52</f>
        <v>1958402.42</v>
      </c>
      <c r="E54" s="48">
        <f t="shared" si="9"/>
        <v>6018723.505999999</v>
      </c>
      <c r="F54" s="48">
        <f t="shared" si="9"/>
        <v>7977125.926</v>
      </c>
      <c r="G54" s="48">
        <f t="shared" si="9"/>
        <v>5556655.3100000005</v>
      </c>
      <c r="H54" s="49">
        <f t="shared" si="9"/>
        <v>-2643504.5560000003</v>
      </c>
      <c r="I54" s="48">
        <f t="shared" si="9"/>
        <v>3112654.21</v>
      </c>
      <c r="J54" s="48">
        <f t="shared" si="9"/>
        <v>5251263.41</v>
      </c>
      <c r="K54" s="48">
        <f>K49+K51+K52</f>
        <v>5208494.979999999</v>
      </c>
      <c r="L54" s="49">
        <f t="shared" si="9"/>
        <v>-3155422.64</v>
      </c>
    </row>
    <row r="55" spans="9:11" ht="12">
      <c r="I55" s="4" t="s">
        <v>66</v>
      </c>
      <c r="K55" s="4">
        <f>SUM(K56:K57)</f>
        <v>329795.14</v>
      </c>
    </row>
    <row r="56" spans="2:11" ht="12">
      <c r="B56" s="2"/>
      <c r="C56" s="5"/>
      <c r="I56" s="4" t="s">
        <v>67</v>
      </c>
      <c r="K56" s="4">
        <v>309244.46</v>
      </c>
    </row>
    <row r="57" spans="2:11" ht="12">
      <c r="B57" s="2" t="s">
        <v>68</v>
      </c>
      <c r="C57" s="5" t="s">
        <v>69</v>
      </c>
      <c r="D57" s="3" t="s">
        <v>70</v>
      </c>
      <c r="I57" s="4" t="s">
        <v>71</v>
      </c>
      <c r="K57" s="4">
        <v>20550.68</v>
      </c>
    </row>
    <row r="58" spans="1:11" ht="16.5">
      <c r="A58" s="62">
        <v>14</v>
      </c>
      <c r="B58" s="2" t="s">
        <v>72</v>
      </c>
      <c r="C58" s="5" t="s">
        <v>69</v>
      </c>
      <c r="D58" s="3" t="s">
        <v>73</v>
      </c>
      <c r="I58" s="4" t="s">
        <v>74</v>
      </c>
      <c r="K58" s="4">
        <f>G54-K54-K55</f>
        <v>18365.190000001923</v>
      </c>
    </row>
  </sheetData>
  <mergeCells count="5">
    <mergeCell ref="I4:L4"/>
    <mergeCell ref="A4:A5"/>
    <mergeCell ref="B4:B5"/>
    <mergeCell ref="C4:C5"/>
    <mergeCell ref="D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7"/>
  <sheetViews>
    <sheetView workbookViewId="0" topLeftCell="A1">
      <selection activeCell="A11" sqref="A11"/>
    </sheetView>
  </sheetViews>
  <sheetFormatPr defaultColWidth="9.00390625" defaultRowHeight="12.75"/>
  <cols>
    <col min="1" max="1" width="4.75390625" style="1" customWidth="1"/>
    <col min="2" max="2" width="41.625" style="6" customWidth="1"/>
    <col min="3" max="3" width="27.00390625" style="3" customWidth="1"/>
    <col min="4" max="4" width="14.75390625" style="3" customWidth="1"/>
    <col min="5" max="5" width="14.375" style="3" customWidth="1"/>
    <col min="6" max="6" width="15.25390625" style="4" customWidth="1"/>
    <col min="7" max="8" width="14.875" style="4" customWidth="1"/>
    <col min="9" max="9" width="13.875" style="4" customWidth="1"/>
    <col min="10" max="11" width="14.875" style="4" customWidth="1"/>
    <col min="12" max="12" width="15.625" style="4" customWidth="1"/>
    <col min="13" max="13" width="14.00390625" style="1" bestFit="1" customWidth="1"/>
    <col min="14" max="16384" width="9.125" style="1" customWidth="1"/>
  </cols>
  <sheetData>
    <row r="1" ht="12">
      <c r="B1" s="2" t="s">
        <v>75</v>
      </c>
    </row>
    <row r="2" spans="2:5" ht="12">
      <c r="B2" s="2" t="s">
        <v>1</v>
      </c>
      <c r="C2" s="5"/>
      <c r="D2" s="5"/>
      <c r="E2" s="5"/>
    </row>
    <row r="4" spans="1:12" s="8" customFormat="1" ht="12.75" customHeight="1">
      <c r="A4" s="68" t="s">
        <v>2</v>
      </c>
      <c r="B4" s="35" t="s">
        <v>3</v>
      </c>
      <c r="C4" s="69" t="s">
        <v>4</v>
      </c>
      <c r="D4" s="71" t="s">
        <v>5</v>
      </c>
      <c r="E4" s="72"/>
      <c r="F4" s="72"/>
      <c r="G4" s="72"/>
      <c r="H4" s="73"/>
      <c r="I4" s="67" t="s">
        <v>6</v>
      </c>
      <c r="J4" s="67"/>
      <c r="K4" s="67"/>
      <c r="L4" s="67"/>
    </row>
    <row r="5" spans="1:12" s="8" customFormat="1" ht="51" customHeight="1">
      <c r="A5" s="34"/>
      <c r="B5" s="36"/>
      <c r="C5" s="70"/>
      <c r="D5" s="12" t="s">
        <v>7</v>
      </c>
      <c r="E5" s="12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14</v>
      </c>
      <c r="L5" s="13" t="s">
        <v>15</v>
      </c>
    </row>
    <row r="6" spans="1:12" s="8" customFormat="1" ht="15" customHeight="1">
      <c r="A6" s="9"/>
      <c r="B6" s="10" t="s">
        <v>16</v>
      </c>
      <c r="C6" s="11">
        <f>'[2]план'!E150</f>
        <v>2292.66</v>
      </c>
      <c r="D6" s="12"/>
      <c r="E6" s="12"/>
      <c r="F6" s="13"/>
      <c r="G6" s="13"/>
      <c r="H6" s="13"/>
      <c r="I6" s="10"/>
      <c r="J6" s="10"/>
      <c r="K6" s="10"/>
      <c r="L6" s="10"/>
    </row>
    <row r="7" spans="1:12" s="8" customFormat="1" ht="12">
      <c r="A7" s="14"/>
      <c r="B7" s="13" t="s">
        <v>17</v>
      </c>
      <c r="C7" s="12">
        <f>'[2]план'!E152</f>
        <v>80</v>
      </c>
      <c r="D7" s="12"/>
      <c r="E7" s="12"/>
      <c r="F7" s="7"/>
      <c r="G7" s="7"/>
      <c r="H7" s="7"/>
      <c r="I7" s="7"/>
      <c r="J7" s="7"/>
      <c r="K7" s="7"/>
      <c r="L7" s="7"/>
    </row>
    <row r="8" spans="1:12" s="8" customFormat="1" ht="12">
      <c r="A8" s="14">
        <v>1</v>
      </c>
      <c r="B8" s="13" t="s">
        <v>18</v>
      </c>
      <c r="C8" s="12"/>
      <c r="D8" s="12"/>
      <c r="E8" s="12"/>
      <c r="F8" s="7"/>
      <c r="G8" s="7"/>
      <c r="H8" s="7"/>
      <c r="I8" s="7"/>
      <c r="J8" s="7"/>
      <c r="K8" s="7"/>
      <c r="L8" s="7"/>
    </row>
    <row r="9" spans="1:12" s="8" customFormat="1" ht="12">
      <c r="A9" s="14"/>
      <c r="B9" s="13"/>
      <c r="C9" s="12"/>
      <c r="D9" s="12"/>
      <c r="E9" s="12"/>
      <c r="F9" s="7"/>
      <c r="G9" s="7"/>
      <c r="H9" s="7"/>
      <c r="I9" s="7"/>
      <c r="J9" s="7"/>
      <c r="K9" s="7"/>
      <c r="L9" s="7"/>
    </row>
    <row r="10" spans="1:17" s="23" customFormat="1" ht="12">
      <c r="A10" s="15">
        <v>1</v>
      </c>
      <c r="B10" s="16" t="s">
        <v>19</v>
      </c>
      <c r="C10" s="17" t="s">
        <v>20</v>
      </c>
      <c r="D10" s="18">
        <f>'[2]план'!D156</f>
        <v>131638.98</v>
      </c>
      <c r="E10" s="18">
        <f>'[2]план'!E156</f>
        <v>940815.9576</v>
      </c>
      <c r="F10" s="19">
        <f>D10+E10</f>
        <v>1072454.9376</v>
      </c>
      <c r="G10" s="19">
        <v>870593.91</v>
      </c>
      <c r="H10" s="20">
        <f>G10-F10</f>
        <v>-201861.02760000003</v>
      </c>
      <c r="I10" s="19">
        <v>186061.54</v>
      </c>
      <c r="J10" s="19">
        <v>713853.97</v>
      </c>
      <c r="K10" s="19">
        <v>712139.26</v>
      </c>
      <c r="L10" s="21">
        <f>K10-J10-I10</f>
        <v>-187776.24999999997</v>
      </c>
      <c r="M10" s="22"/>
      <c r="N10" s="22"/>
      <c r="O10" s="22"/>
      <c r="P10" s="22"/>
      <c r="Q10" s="22"/>
    </row>
    <row r="11" spans="1:17" s="23" customFormat="1" ht="12">
      <c r="A11" s="15">
        <v>2</v>
      </c>
      <c r="B11" s="24" t="s">
        <v>21</v>
      </c>
      <c r="C11" s="17" t="s">
        <v>22</v>
      </c>
      <c r="D11" s="18">
        <f>'[2]план'!D157</f>
        <v>3918.17</v>
      </c>
      <c r="E11" s="18">
        <f>'[2]план'!E157</f>
        <v>39456.67859999999</v>
      </c>
      <c r="F11" s="19">
        <f aca="true" t="shared" si="0" ref="F11:F22">D11+E11</f>
        <v>43374.84859999999</v>
      </c>
      <c r="G11" s="19">
        <v>32324.91</v>
      </c>
      <c r="H11" s="20">
        <f aca="true" t="shared" si="1" ref="H11:H27">G11-F11</f>
        <v>-11049.93859999999</v>
      </c>
      <c r="I11" s="19"/>
      <c r="J11" s="19">
        <v>39456.68</v>
      </c>
      <c r="K11" s="19">
        <v>39456.68</v>
      </c>
      <c r="L11" s="21">
        <f aca="true" t="shared" si="2" ref="L11:L47">K11-J11-I11</f>
        <v>0</v>
      </c>
      <c r="M11" s="22"/>
      <c r="N11" s="22"/>
      <c r="O11" s="22"/>
      <c r="P11" s="22"/>
      <c r="Q11" s="22"/>
    </row>
    <row r="12" spans="1:17" s="23" customFormat="1" ht="12">
      <c r="A12" s="15">
        <v>3</v>
      </c>
      <c r="B12" s="24" t="s">
        <v>23</v>
      </c>
      <c r="C12" s="17" t="s">
        <v>22</v>
      </c>
      <c r="D12" s="18">
        <f>'[2]план'!D158</f>
        <v>5896.72</v>
      </c>
      <c r="E12" s="18">
        <f>'[2]план'!E158</f>
        <v>48994.144199999995</v>
      </c>
      <c r="F12" s="19">
        <f t="shared" si="0"/>
        <v>54890.864199999996</v>
      </c>
      <c r="G12" s="19">
        <v>41523.36</v>
      </c>
      <c r="H12" s="20">
        <f t="shared" si="1"/>
        <v>-13367.504199999996</v>
      </c>
      <c r="I12" s="19"/>
      <c r="J12" s="19">
        <v>48994.14</v>
      </c>
      <c r="K12" s="19">
        <v>48994.17</v>
      </c>
      <c r="L12" s="21">
        <f t="shared" si="2"/>
        <v>0.029999999998835847</v>
      </c>
      <c r="M12" s="22"/>
      <c r="N12" s="22"/>
      <c r="O12" s="22"/>
      <c r="P12" s="22"/>
      <c r="Q12" s="22"/>
    </row>
    <row r="13" spans="1:17" s="23" customFormat="1" ht="24">
      <c r="A13" s="15">
        <v>4</v>
      </c>
      <c r="B13" s="16" t="s">
        <v>24</v>
      </c>
      <c r="C13" s="26" t="s">
        <v>76</v>
      </c>
      <c r="D13" s="18">
        <f>'[2]план'!D159</f>
        <v>7249.68</v>
      </c>
      <c r="E13" s="18">
        <f>'[2]план'!E159</f>
        <v>55207.252799999995</v>
      </c>
      <c r="F13" s="19">
        <f t="shared" si="0"/>
        <v>62456.932799999995</v>
      </c>
      <c r="G13" s="19">
        <v>55999.23</v>
      </c>
      <c r="H13" s="20">
        <f t="shared" si="1"/>
        <v>-6457.702799999992</v>
      </c>
      <c r="I13" s="19">
        <v>35320</v>
      </c>
      <c r="J13" s="19">
        <v>83280</v>
      </c>
      <c r="K13" s="19">
        <f>82929.26+35210.18</f>
        <v>118139.44</v>
      </c>
      <c r="L13" s="21">
        <f t="shared" si="2"/>
        <v>-460.5599999999977</v>
      </c>
      <c r="M13" s="22"/>
      <c r="N13" s="22"/>
      <c r="O13" s="22"/>
      <c r="P13" s="22"/>
      <c r="Q13" s="22"/>
    </row>
    <row r="14" spans="1:17" s="23" customFormat="1" ht="12">
      <c r="A14" s="15">
        <v>5</v>
      </c>
      <c r="B14" s="16" t="s">
        <v>26</v>
      </c>
      <c r="C14" s="17" t="s">
        <v>22</v>
      </c>
      <c r="D14" s="18">
        <f>'[2]план'!D160</f>
        <v>6571.1</v>
      </c>
      <c r="E14" s="18">
        <f>'[2]план'!E160</f>
        <v>37462.0644</v>
      </c>
      <c r="F14" s="19">
        <f t="shared" si="0"/>
        <v>44033.1644</v>
      </c>
      <c r="G14" s="19">
        <v>34561.2</v>
      </c>
      <c r="H14" s="20">
        <f t="shared" si="1"/>
        <v>-9471.964400000004</v>
      </c>
      <c r="I14" s="19"/>
      <c r="J14" s="19">
        <v>37462.06</v>
      </c>
      <c r="K14" s="19">
        <v>6549.15</v>
      </c>
      <c r="L14" s="21">
        <f t="shared" si="2"/>
        <v>-30912.909999999996</v>
      </c>
      <c r="M14" s="22"/>
      <c r="N14" s="22"/>
      <c r="O14" s="22"/>
      <c r="P14" s="22"/>
      <c r="Q14" s="22"/>
    </row>
    <row r="15" spans="1:17" s="23" customFormat="1" ht="12">
      <c r="A15" s="15">
        <v>6</v>
      </c>
      <c r="B15" s="16" t="s">
        <v>27</v>
      </c>
      <c r="C15" s="17" t="s">
        <v>22</v>
      </c>
      <c r="D15" s="18">
        <f>'[2]план'!D161</f>
        <v>14937.06</v>
      </c>
      <c r="E15" s="18">
        <f>'[2]план'!E161</f>
        <v>161219.85119999998</v>
      </c>
      <c r="F15" s="19">
        <f t="shared" si="0"/>
        <v>176156.91119999997</v>
      </c>
      <c r="G15" s="19">
        <v>141623.09</v>
      </c>
      <c r="H15" s="20">
        <f t="shared" si="1"/>
        <v>-34533.82119999998</v>
      </c>
      <c r="I15" s="19"/>
      <c r="J15" s="19">
        <v>161219.85</v>
      </c>
      <c r="K15" s="19"/>
      <c r="L15" s="21">
        <f t="shared" si="2"/>
        <v>-161219.85</v>
      </c>
      <c r="M15" s="22"/>
      <c r="N15" s="22"/>
      <c r="O15" s="22"/>
      <c r="P15" s="22"/>
      <c r="Q15" s="22"/>
    </row>
    <row r="16" spans="1:17" s="23" customFormat="1" ht="12">
      <c r="A16" s="15"/>
      <c r="B16" s="16"/>
      <c r="C16" s="17"/>
      <c r="D16" s="18">
        <f>'[2]план'!D162</f>
        <v>0</v>
      </c>
      <c r="E16" s="18"/>
      <c r="F16" s="19">
        <f t="shared" si="0"/>
        <v>0</v>
      </c>
      <c r="G16" s="19"/>
      <c r="H16" s="20"/>
      <c r="I16" s="19"/>
      <c r="J16" s="19"/>
      <c r="K16" s="19"/>
      <c r="L16" s="25"/>
      <c r="M16" s="22"/>
      <c r="N16" s="22"/>
      <c r="O16" s="22"/>
      <c r="P16" s="22"/>
      <c r="Q16" s="22"/>
    </row>
    <row r="17" spans="1:17" s="23" customFormat="1" ht="12">
      <c r="A17" s="15">
        <v>7</v>
      </c>
      <c r="B17" s="16" t="s">
        <v>28</v>
      </c>
      <c r="C17" s="17" t="s">
        <v>29</v>
      </c>
      <c r="D17" s="18">
        <f>'[2]план'!D163</f>
        <v>2013.07</v>
      </c>
      <c r="E17" s="18">
        <f>'[2]план'!E163</f>
        <v>14400</v>
      </c>
      <c r="F17" s="19">
        <f t="shared" si="0"/>
        <v>16413.07</v>
      </c>
      <c r="G17" s="19">
        <v>13241.74</v>
      </c>
      <c r="H17" s="20">
        <f t="shared" si="1"/>
        <v>-3171.33</v>
      </c>
      <c r="I17" s="19">
        <v>8511.48</v>
      </c>
      <c r="J17" s="19">
        <f>6720+7680</f>
        <v>14400</v>
      </c>
      <c r="K17" s="19">
        <v>11900</v>
      </c>
      <c r="L17" s="21">
        <f t="shared" si="2"/>
        <v>-11011.48</v>
      </c>
      <c r="M17" s="22"/>
      <c r="N17" s="22"/>
      <c r="O17" s="22"/>
      <c r="P17" s="22"/>
      <c r="Q17" s="22"/>
    </row>
    <row r="18" spans="1:17" s="23" customFormat="1" ht="12">
      <c r="A18" s="15">
        <v>8</v>
      </c>
      <c r="B18" s="16" t="s">
        <v>30</v>
      </c>
      <c r="C18" s="17" t="s">
        <v>31</v>
      </c>
      <c r="D18" s="18">
        <f>'[2]план'!D164</f>
        <v>3735.34</v>
      </c>
      <c r="E18" s="18">
        <f>'[2]план'!E164</f>
        <v>24320</v>
      </c>
      <c r="F18" s="19">
        <f t="shared" si="0"/>
        <v>28055.34</v>
      </c>
      <c r="G18" s="19">
        <v>22578.96</v>
      </c>
      <c r="H18" s="20">
        <f t="shared" si="1"/>
        <v>-5476.380000000001</v>
      </c>
      <c r="I18" s="19">
        <v>12240</v>
      </c>
      <c r="J18" s="19">
        <v>24960</v>
      </c>
      <c r="K18" s="19">
        <v>36304</v>
      </c>
      <c r="L18" s="21">
        <f t="shared" si="2"/>
        <v>-896</v>
      </c>
      <c r="M18" s="22"/>
      <c r="N18" s="22"/>
      <c r="O18" s="22"/>
      <c r="P18" s="22"/>
      <c r="Q18" s="22"/>
    </row>
    <row r="19" spans="1:17" s="23" customFormat="1" ht="12">
      <c r="A19" s="15">
        <v>9</v>
      </c>
      <c r="B19" s="16" t="s">
        <v>32</v>
      </c>
      <c r="C19" s="26" t="s">
        <v>29</v>
      </c>
      <c r="D19" s="18">
        <f>'[2]план'!D165</f>
        <v>8881.54</v>
      </c>
      <c r="E19" s="18">
        <f>'[2]план'!E165</f>
        <v>65627.47</v>
      </c>
      <c r="F19" s="19">
        <f t="shared" si="0"/>
        <v>74509.01000000001</v>
      </c>
      <c r="G19" s="19">
        <v>58920.36</v>
      </c>
      <c r="H19" s="20">
        <f t="shared" si="1"/>
        <v>-15588.650000000009</v>
      </c>
      <c r="I19" s="19">
        <v>-394.5</v>
      </c>
      <c r="J19" s="19">
        <v>68589.02</v>
      </c>
      <c r="K19" s="19">
        <v>84212.97</v>
      </c>
      <c r="L19" s="25">
        <f t="shared" si="2"/>
        <v>16018.449999999997</v>
      </c>
      <c r="M19" s="22"/>
      <c r="N19" s="22"/>
      <c r="O19" s="22"/>
      <c r="P19" s="22"/>
      <c r="Q19" s="22"/>
    </row>
    <row r="20" spans="1:17" s="23" customFormat="1" ht="12">
      <c r="A20" s="15">
        <v>10</v>
      </c>
      <c r="B20" s="16" t="s">
        <v>33</v>
      </c>
      <c r="C20" s="17" t="s">
        <v>20</v>
      </c>
      <c r="D20" s="18">
        <f>'[2]план'!D166</f>
        <v>0</v>
      </c>
      <c r="E20" s="18">
        <f>'[2]план'!E166</f>
        <v>9324</v>
      </c>
      <c r="F20" s="19">
        <f t="shared" si="0"/>
        <v>9324</v>
      </c>
      <c r="G20" s="19">
        <v>6664.2</v>
      </c>
      <c r="H20" s="20">
        <f t="shared" si="1"/>
        <v>-2659.8</v>
      </c>
      <c r="I20" s="19">
        <v>9564.09</v>
      </c>
      <c r="J20" s="19">
        <v>19891.86</v>
      </c>
      <c r="K20" s="19">
        <v>20500</v>
      </c>
      <c r="L20" s="21">
        <f t="shared" si="2"/>
        <v>-8955.95</v>
      </c>
      <c r="M20" s="22"/>
      <c r="N20" s="22"/>
      <c r="O20" s="22"/>
      <c r="P20" s="22"/>
      <c r="Q20" s="22"/>
    </row>
    <row r="21" spans="1:17" s="23" customFormat="1" ht="12">
      <c r="A21" s="15">
        <v>11</v>
      </c>
      <c r="B21" s="16" t="s">
        <v>77</v>
      </c>
      <c r="C21" s="17" t="s">
        <v>78</v>
      </c>
      <c r="D21" s="18">
        <f>'[2]план'!D167</f>
        <v>37030.37</v>
      </c>
      <c r="E21" s="18">
        <f>'[2]план'!E167</f>
        <v>150948.7344</v>
      </c>
      <c r="F21" s="19">
        <f t="shared" si="0"/>
        <v>187979.10439999998</v>
      </c>
      <c r="G21" s="19">
        <v>132667.27</v>
      </c>
      <c r="H21" s="20">
        <f t="shared" si="1"/>
        <v>-55311.83439999999</v>
      </c>
      <c r="I21" s="19">
        <v>0</v>
      </c>
      <c r="J21" s="19">
        <v>150948.73</v>
      </c>
      <c r="K21" s="19">
        <v>150948.73</v>
      </c>
      <c r="L21" s="21">
        <f t="shared" si="2"/>
        <v>0</v>
      </c>
      <c r="M21" s="22"/>
      <c r="N21" s="22"/>
      <c r="O21" s="22"/>
      <c r="P21" s="22"/>
      <c r="Q21" s="22"/>
    </row>
    <row r="22" spans="1:17" s="23" customFormat="1" ht="12">
      <c r="A22" s="15">
        <v>12</v>
      </c>
      <c r="B22" s="16" t="s">
        <v>79</v>
      </c>
      <c r="C22" s="17" t="s">
        <v>20</v>
      </c>
      <c r="D22" s="18">
        <f>'[2]план'!D168</f>
        <v>1171.62</v>
      </c>
      <c r="E22" s="18">
        <f>'[2]план'!E168</f>
        <v>7344</v>
      </c>
      <c r="F22" s="19">
        <f t="shared" si="0"/>
        <v>8515.619999999999</v>
      </c>
      <c r="G22" s="19">
        <v>9972.17</v>
      </c>
      <c r="H22" s="20">
        <f t="shared" si="1"/>
        <v>1456.550000000001</v>
      </c>
      <c r="I22" s="19">
        <v>4218</v>
      </c>
      <c r="J22" s="19">
        <v>8660</v>
      </c>
      <c r="K22" s="19">
        <v>11837.46</v>
      </c>
      <c r="L22" s="21">
        <f t="shared" si="2"/>
        <v>-1040.5400000000009</v>
      </c>
      <c r="M22" s="22"/>
      <c r="N22" s="22"/>
      <c r="O22" s="22"/>
      <c r="P22" s="22"/>
      <c r="Q22" s="22"/>
    </row>
    <row r="23" spans="1:17" s="31" customFormat="1" ht="12">
      <c r="A23" s="27"/>
      <c r="B23" s="28" t="s">
        <v>36</v>
      </c>
      <c r="C23" s="17"/>
      <c r="D23" s="18">
        <f>SUM(D10:D22)</f>
        <v>223043.65000000002</v>
      </c>
      <c r="E23" s="18">
        <f>'[2]план'!E169</f>
        <v>1555120.1531999996</v>
      </c>
      <c r="F23" s="18">
        <f aca="true" t="shared" si="3" ref="F23:L23">SUM(F10:F22)</f>
        <v>1778163.8032000002</v>
      </c>
      <c r="G23" s="18">
        <f t="shared" si="3"/>
        <v>1420670.4</v>
      </c>
      <c r="H23" s="29">
        <f t="shared" si="3"/>
        <v>-357493.40320000006</v>
      </c>
      <c r="I23" s="18">
        <f t="shared" si="3"/>
        <v>255520.61000000002</v>
      </c>
      <c r="J23" s="18">
        <f t="shared" si="3"/>
        <v>1371716.3100000003</v>
      </c>
      <c r="K23" s="18">
        <f t="shared" si="3"/>
        <v>1240981.86</v>
      </c>
      <c r="L23" s="29">
        <f t="shared" si="3"/>
        <v>-386255.05999999994</v>
      </c>
      <c r="M23" s="30"/>
      <c r="N23" s="30"/>
      <c r="O23" s="30"/>
      <c r="P23" s="30"/>
      <c r="Q23" s="30"/>
    </row>
    <row r="24" spans="1:17" s="23" customFormat="1" ht="12">
      <c r="A24" s="15"/>
      <c r="B24" s="32"/>
      <c r="C24" s="17"/>
      <c r="D24" s="18"/>
      <c r="E24" s="18">
        <f>'[2]план'!E170</f>
        <v>0</v>
      </c>
      <c r="F24" s="19"/>
      <c r="G24" s="19"/>
      <c r="H24" s="20"/>
      <c r="I24" s="19"/>
      <c r="J24" s="19"/>
      <c r="K24" s="19"/>
      <c r="L24" s="25">
        <f t="shared" si="2"/>
        <v>0</v>
      </c>
      <c r="M24" s="22"/>
      <c r="N24" s="22"/>
      <c r="O24" s="22"/>
      <c r="P24" s="22"/>
      <c r="Q24" s="22"/>
    </row>
    <row r="25" spans="1:17" s="23" customFormat="1" ht="12">
      <c r="A25" s="27">
        <v>2</v>
      </c>
      <c r="B25" s="33" t="s">
        <v>37</v>
      </c>
      <c r="C25" s="37" t="s">
        <v>38</v>
      </c>
      <c r="D25" s="18">
        <f>'[2]план'!D171</f>
        <v>39766.68</v>
      </c>
      <c r="E25" s="18">
        <f>'[2]план'!E171</f>
        <v>56595.25</v>
      </c>
      <c r="F25" s="19">
        <f>D25+E25</f>
        <v>96361.93</v>
      </c>
      <c r="G25" s="19">
        <v>104536.64</v>
      </c>
      <c r="H25" s="20">
        <f t="shared" si="1"/>
        <v>8174.710000000006</v>
      </c>
      <c r="I25" s="19">
        <v>2160.87</v>
      </c>
      <c r="J25" s="19">
        <v>56595.25</v>
      </c>
      <c r="K25" s="19">
        <v>142226</v>
      </c>
      <c r="L25" s="25">
        <f t="shared" si="2"/>
        <v>83469.88</v>
      </c>
      <c r="M25" s="22"/>
      <c r="N25" s="22"/>
      <c r="O25" s="22"/>
      <c r="P25" s="22"/>
      <c r="Q25" s="22"/>
    </row>
    <row r="26" spans="1:17" s="23" customFormat="1" ht="12">
      <c r="A26" s="27">
        <v>3</v>
      </c>
      <c r="B26" s="33" t="s">
        <v>39</v>
      </c>
      <c r="C26" s="37" t="s">
        <v>40</v>
      </c>
      <c r="D26" s="18">
        <f>'[2]план'!D172</f>
        <v>49207.15</v>
      </c>
      <c r="E26" s="18">
        <f>'[2]план'!E172</f>
        <v>182857.75</v>
      </c>
      <c r="F26" s="19">
        <f>D26+E26</f>
        <v>232064.9</v>
      </c>
      <c r="G26" s="19">
        <v>155382.47</v>
      </c>
      <c r="H26" s="20">
        <f t="shared" si="1"/>
        <v>-76682.43</v>
      </c>
      <c r="I26" s="19">
        <v>22260.3</v>
      </c>
      <c r="J26" s="19">
        <v>182857.75</v>
      </c>
      <c r="K26" s="19">
        <v>164474.64</v>
      </c>
      <c r="L26" s="21">
        <f t="shared" si="2"/>
        <v>-40643.40999999999</v>
      </c>
      <c r="M26" s="22"/>
      <c r="N26" s="22"/>
      <c r="O26" s="22"/>
      <c r="P26" s="22"/>
      <c r="Q26" s="22"/>
    </row>
    <row r="27" spans="1:17" s="23" customFormat="1" ht="12">
      <c r="A27" s="27">
        <v>4</v>
      </c>
      <c r="B27" s="33" t="s">
        <v>41</v>
      </c>
      <c r="C27" s="37" t="s">
        <v>38</v>
      </c>
      <c r="D27" s="18">
        <f>'[2]план'!D173</f>
        <v>21689.04</v>
      </c>
      <c r="E27" s="18">
        <f>'[2]план'!E173</f>
        <v>76820.76</v>
      </c>
      <c r="F27" s="19">
        <f>D27+E27</f>
        <v>98509.79999999999</v>
      </c>
      <c r="G27" s="19">
        <v>110449.33</v>
      </c>
      <c r="H27" s="20">
        <f t="shared" si="1"/>
        <v>11939.530000000013</v>
      </c>
      <c r="I27" s="19">
        <v>2139.18</v>
      </c>
      <c r="J27" s="19">
        <v>76820.76</v>
      </c>
      <c r="K27" s="19">
        <v>118000</v>
      </c>
      <c r="L27" s="25">
        <f t="shared" si="2"/>
        <v>39040.060000000005</v>
      </c>
      <c r="M27" s="22"/>
      <c r="N27" s="22"/>
      <c r="O27" s="22"/>
      <c r="P27" s="22"/>
      <c r="Q27" s="22"/>
    </row>
    <row r="28" spans="1:17" s="23" customFormat="1" ht="12">
      <c r="A28" s="15"/>
      <c r="B28" s="38"/>
      <c r="C28" s="38"/>
      <c r="D28" s="39"/>
      <c r="E28" s="39"/>
      <c r="F28" s="19"/>
      <c r="G28" s="19"/>
      <c r="H28" s="20"/>
      <c r="I28" s="19"/>
      <c r="J28" s="19"/>
      <c r="K28" s="19"/>
      <c r="L28" s="25">
        <f t="shared" si="2"/>
        <v>0</v>
      </c>
      <c r="M28" s="22"/>
      <c r="N28" s="22"/>
      <c r="O28" s="22"/>
      <c r="P28" s="22"/>
      <c r="Q28" s="22"/>
    </row>
    <row r="29" spans="1:17" s="45" customFormat="1" ht="12">
      <c r="A29" s="40"/>
      <c r="B29" s="41" t="s">
        <v>42</v>
      </c>
      <c r="C29" s="41"/>
      <c r="D29" s="42">
        <f>D23+D25+D26+D27</f>
        <v>333706.52</v>
      </c>
      <c r="E29" s="42">
        <f aca="true" t="shared" si="4" ref="E29:L29">E23+E25+E26+E27</f>
        <v>1871393.9131999996</v>
      </c>
      <c r="F29" s="42">
        <f>F23+F25+F26+F27</f>
        <v>2205100.4332</v>
      </c>
      <c r="G29" s="42">
        <f t="shared" si="4"/>
        <v>1791038.8399999999</v>
      </c>
      <c r="H29" s="43">
        <f t="shared" si="4"/>
        <v>-414061.5932</v>
      </c>
      <c r="I29" s="42">
        <f t="shared" si="4"/>
        <v>282080.96</v>
      </c>
      <c r="J29" s="42">
        <f t="shared" si="4"/>
        <v>1687990.0700000003</v>
      </c>
      <c r="K29" s="42">
        <f t="shared" si="4"/>
        <v>1665682.5</v>
      </c>
      <c r="L29" s="43">
        <f t="shared" si="4"/>
        <v>-304388.5299999999</v>
      </c>
      <c r="M29" s="44"/>
      <c r="N29" s="44"/>
      <c r="O29" s="44"/>
      <c r="P29" s="44"/>
      <c r="Q29" s="44"/>
    </row>
    <row r="30" spans="1:17" s="31" customFormat="1" ht="12">
      <c r="A30" s="27"/>
      <c r="B30" s="39"/>
      <c r="C30" s="39"/>
      <c r="D30" s="39"/>
      <c r="E30" s="39"/>
      <c r="F30" s="19"/>
      <c r="G30" s="19"/>
      <c r="H30" s="20"/>
      <c r="I30" s="19"/>
      <c r="J30" s="19"/>
      <c r="K30" s="19"/>
      <c r="L30" s="25">
        <f t="shared" si="2"/>
        <v>0</v>
      </c>
      <c r="M30" s="30"/>
      <c r="N30" s="30"/>
      <c r="O30" s="30"/>
      <c r="P30" s="30"/>
      <c r="Q30" s="30"/>
    </row>
    <row r="31" spans="1:12" s="50" customFormat="1" ht="12">
      <c r="A31" s="46"/>
      <c r="B31" s="47" t="s">
        <v>43</v>
      </c>
      <c r="C31" s="47"/>
      <c r="D31" s="48">
        <f aca="true" t="shared" si="5" ref="D31:L31">SUM(D32:D38)</f>
        <v>0</v>
      </c>
      <c r="E31" s="48">
        <f t="shared" si="5"/>
        <v>0</v>
      </c>
      <c r="F31" s="48">
        <f t="shared" si="5"/>
        <v>0</v>
      </c>
      <c r="G31" s="48">
        <f t="shared" si="5"/>
        <v>0</v>
      </c>
      <c r="H31" s="49">
        <f t="shared" si="5"/>
        <v>0</v>
      </c>
      <c r="I31" s="48">
        <f t="shared" si="5"/>
        <v>4440.55</v>
      </c>
      <c r="J31" s="48">
        <f t="shared" si="5"/>
        <v>55699.01</v>
      </c>
      <c r="K31" s="48">
        <f t="shared" si="5"/>
        <v>52258.560000000005</v>
      </c>
      <c r="L31" s="49">
        <f t="shared" si="5"/>
        <v>-7881</v>
      </c>
    </row>
    <row r="32" spans="1:12" ht="12">
      <c r="A32" s="51"/>
      <c r="B32" s="52" t="s">
        <v>44</v>
      </c>
      <c r="C32" s="53" t="s">
        <v>20</v>
      </c>
      <c r="D32" s="53"/>
      <c r="E32" s="53"/>
      <c r="F32" s="54"/>
      <c r="G32" s="54"/>
      <c r="H32" s="55"/>
      <c r="I32" s="54">
        <v>0</v>
      </c>
      <c r="J32" s="54">
        <v>18653.84</v>
      </c>
      <c r="K32" s="54">
        <v>18653.84</v>
      </c>
      <c r="L32" s="25">
        <f t="shared" si="2"/>
        <v>0</v>
      </c>
    </row>
    <row r="33" spans="1:12" ht="12">
      <c r="A33" s="51"/>
      <c r="B33" s="52" t="s">
        <v>45</v>
      </c>
      <c r="C33" s="52" t="s">
        <v>46</v>
      </c>
      <c r="D33" s="52"/>
      <c r="E33" s="52"/>
      <c r="F33" s="54"/>
      <c r="G33" s="54"/>
      <c r="H33" s="55"/>
      <c r="I33" s="54"/>
      <c r="J33" s="54">
        <v>4038.02</v>
      </c>
      <c r="K33" s="54">
        <v>4038.02</v>
      </c>
      <c r="L33" s="25">
        <f t="shared" si="2"/>
        <v>0</v>
      </c>
    </row>
    <row r="34" spans="1:12" ht="12">
      <c r="A34" s="51"/>
      <c r="B34" s="52" t="s">
        <v>49</v>
      </c>
      <c r="C34" s="52" t="s">
        <v>50</v>
      </c>
      <c r="D34" s="52"/>
      <c r="E34" s="52"/>
      <c r="F34" s="54"/>
      <c r="G34" s="54"/>
      <c r="H34" s="55"/>
      <c r="I34" s="54">
        <v>3393</v>
      </c>
      <c r="J34" s="54">
        <v>13464</v>
      </c>
      <c r="K34" s="54">
        <v>8976</v>
      </c>
      <c r="L34" s="21">
        <f t="shared" si="2"/>
        <v>-7881</v>
      </c>
    </row>
    <row r="35" spans="1:12" ht="12">
      <c r="A35" s="51"/>
      <c r="B35" s="52" t="s">
        <v>80</v>
      </c>
      <c r="C35" s="52" t="s">
        <v>81</v>
      </c>
      <c r="D35" s="52"/>
      <c r="E35" s="52"/>
      <c r="F35" s="54"/>
      <c r="G35" s="54"/>
      <c r="H35" s="55"/>
      <c r="I35" s="54"/>
      <c r="J35" s="54">
        <v>13040</v>
      </c>
      <c r="K35" s="54">
        <v>13040</v>
      </c>
      <c r="L35" s="25">
        <f t="shared" si="2"/>
        <v>0</v>
      </c>
    </row>
    <row r="36" spans="1:12" ht="12">
      <c r="A36" s="51"/>
      <c r="B36" s="52" t="s">
        <v>82</v>
      </c>
      <c r="C36" s="52" t="s">
        <v>83</v>
      </c>
      <c r="D36" s="52"/>
      <c r="E36" s="52"/>
      <c r="F36" s="54"/>
      <c r="G36" s="54"/>
      <c r="H36" s="55"/>
      <c r="I36" s="54"/>
      <c r="J36" s="54">
        <v>4371.94</v>
      </c>
      <c r="K36" s="54">
        <v>4371.94</v>
      </c>
      <c r="L36" s="25">
        <f t="shared" si="2"/>
        <v>0</v>
      </c>
    </row>
    <row r="37" spans="1:12" ht="12">
      <c r="A37" s="51"/>
      <c r="B37" s="52" t="s">
        <v>47</v>
      </c>
      <c r="C37" s="52" t="s">
        <v>48</v>
      </c>
      <c r="D37" s="52"/>
      <c r="E37" s="52"/>
      <c r="F37" s="54"/>
      <c r="G37" s="54"/>
      <c r="H37" s="55"/>
      <c r="I37" s="54"/>
      <c r="J37" s="54">
        <v>2131.21</v>
      </c>
      <c r="K37" s="54">
        <v>2131.21</v>
      </c>
      <c r="L37" s="25">
        <f t="shared" si="2"/>
        <v>0</v>
      </c>
    </row>
    <row r="38" spans="1:12" ht="12">
      <c r="A38" s="51"/>
      <c r="B38" s="52" t="s">
        <v>84</v>
      </c>
      <c r="C38" s="52" t="s">
        <v>85</v>
      </c>
      <c r="D38" s="52"/>
      <c r="E38" s="52"/>
      <c r="F38" s="54"/>
      <c r="G38" s="54"/>
      <c r="H38" s="55"/>
      <c r="I38" s="54">
        <v>1047.55</v>
      </c>
      <c r="J38" s="54"/>
      <c r="K38" s="54">
        <v>1047.55</v>
      </c>
      <c r="L38" s="25">
        <f t="shared" si="2"/>
        <v>0</v>
      </c>
    </row>
    <row r="39" spans="1:12" ht="12">
      <c r="A39" s="51"/>
      <c r="B39" s="53"/>
      <c r="C39" s="53"/>
      <c r="D39" s="53"/>
      <c r="E39" s="53"/>
      <c r="F39" s="54"/>
      <c r="G39" s="54"/>
      <c r="H39" s="55"/>
      <c r="I39" s="54"/>
      <c r="J39" s="54"/>
      <c r="K39" s="54"/>
      <c r="L39" s="25">
        <f t="shared" si="2"/>
        <v>0</v>
      </c>
    </row>
    <row r="40" spans="1:12" s="50" customFormat="1" ht="12">
      <c r="A40" s="46"/>
      <c r="B40" s="47" t="s">
        <v>57</v>
      </c>
      <c r="C40" s="47"/>
      <c r="D40" s="48">
        <f aca="true" t="shared" si="6" ref="D40:J40">D29+D31</f>
        <v>333706.52</v>
      </c>
      <c r="E40" s="48">
        <f t="shared" si="6"/>
        <v>1871393.9131999996</v>
      </c>
      <c r="F40" s="48">
        <f t="shared" si="6"/>
        <v>2205100.4332</v>
      </c>
      <c r="G40" s="48">
        <f t="shared" si="6"/>
        <v>1791038.8399999999</v>
      </c>
      <c r="H40" s="49">
        <f t="shared" si="6"/>
        <v>-414061.5932</v>
      </c>
      <c r="I40" s="48">
        <f t="shared" si="6"/>
        <v>286521.51</v>
      </c>
      <c r="J40" s="48">
        <f t="shared" si="6"/>
        <v>1743689.0800000003</v>
      </c>
      <c r="K40" s="48">
        <f>K29+K31</f>
        <v>1717941.06</v>
      </c>
      <c r="L40" s="49">
        <f>L29+L31</f>
        <v>-312269.5299999999</v>
      </c>
    </row>
    <row r="41" spans="1:12" ht="12">
      <c r="A41" s="51"/>
      <c r="B41" s="56"/>
      <c r="C41" s="26"/>
      <c r="D41" s="26"/>
      <c r="E41" s="26"/>
      <c r="F41" s="54"/>
      <c r="G41" s="54"/>
      <c r="H41" s="55"/>
      <c r="I41" s="54"/>
      <c r="J41" s="54"/>
      <c r="K41" s="54"/>
      <c r="L41" s="25">
        <f t="shared" si="2"/>
        <v>0</v>
      </c>
    </row>
    <row r="42" spans="1:12" s="50" customFormat="1" ht="12">
      <c r="A42" s="46"/>
      <c r="B42" s="47" t="s">
        <v>58</v>
      </c>
      <c r="C42" s="57"/>
      <c r="D42" s="42">
        <f aca="true" t="shared" si="7" ref="D42:L42">SUM(D43:D46)</f>
        <v>0</v>
      </c>
      <c r="E42" s="42">
        <f t="shared" si="7"/>
        <v>0</v>
      </c>
      <c r="F42" s="42">
        <f t="shared" si="7"/>
        <v>0</v>
      </c>
      <c r="G42" s="42">
        <f t="shared" si="7"/>
        <v>0</v>
      </c>
      <c r="H42" s="43">
        <f t="shared" si="7"/>
        <v>0</v>
      </c>
      <c r="I42" s="42">
        <f t="shared" si="7"/>
        <v>0</v>
      </c>
      <c r="J42" s="42">
        <f t="shared" si="7"/>
        <v>0</v>
      </c>
      <c r="K42" s="42">
        <f t="shared" si="7"/>
        <v>0</v>
      </c>
      <c r="L42" s="42">
        <f t="shared" si="7"/>
        <v>0</v>
      </c>
    </row>
    <row r="43" spans="1:12" ht="12">
      <c r="A43" s="51"/>
      <c r="B43" s="53"/>
      <c r="C43" s="58"/>
      <c r="D43" s="58"/>
      <c r="E43" s="59"/>
      <c r="F43" s="19">
        <f>D43+E43</f>
        <v>0</v>
      </c>
      <c r="G43" s="19"/>
      <c r="H43" s="20">
        <f>G43-F43</f>
        <v>0</v>
      </c>
      <c r="I43" s="19"/>
      <c r="J43" s="19"/>
      <c r="K43" s="19"/>
      <c r="L43" s="25">
        <f t="shared" si="2"/>
        <v>0</v>
      </c>
    </row>
    <row r="44" spans="1:12" ht="12">
      <c r="A44" s="51"/>
      <c r="B44" s="53"/>
      <c r="C44" s="58"/>
      <c r="D44" s="58"/>
      <c r="E44" s="63"/>
      <c r="F44" s="19">
        <f>D44+E44</f>
        <v>0</v>
      </c>
      <c r="G44" s="19"/>
      <c r="H44" s="20">
        <f>G44-F44</f>
        <v>0</v>
      </c>
      <c r="I44" s="19"/>
      <c r="J44" s="19"/>
      <c r="K44" s="19"/>
      <c r="L44" s="25">
        <f t="shared" si="2"/>
        <v>0</v>
      </c>
    </row>
    <row r="45" spans="1:12" ht="12">
      <c r="A45" s="51"/>
      <c r="B45" s="53"/>
      <c r="C45" s="53"/>
      <c r="D45" s="54"/>
      <c r="E45" s="54"/>
      <c r="F45" s="19">
        <f>D45+E45</f>
        <v>0</v>
      </c>
      <c r="G45" s="19"/>
      <c r="H45" s="20">
        <f>G45-F45</f>
        <v>0</v>
      </c>
      <c r="I45" s="19"/>
      <c r="J45" s="19"/>
      <c r="K45" s="19"/>
      <c r="L45" s="25">
        <f t="shared" si="2"/>
        <v>0</v>
      </c>
    </row>
    <row r="46" spans="1:12" ht="12">
      <c r="A46" s="51"/>
      <c r="B46" s="53"/>
      <c r="C46" s="53"/>
      <c r="D46" s="53"/>
      <c r="E46" s="53"/>
      <c r="F46" s="19">
        <f>D46+E46</f>
        <v>0</v>
      </c>
      <c r="G46" s="19"/>
      <c r="H46" s="20"/>
      <c r="I46" s="19"/>
      <c r="J46" s="19"/>
      <c r="K46" s="19"/>
      <c r="L46" s="25">
        <f t="shared" si="2"/>
        <v>0</v>
      </c>
    </row>
    <row r="47" spans="1:12" ht="12">
      <c r="A47" s="51"/>
      <c r="B47" s="53"/>
      <c r="C47" s="53"/>
      <c r="D47" s="53"/>
      <c r="E47" s="53"/>
      <c r="F47" s="19"/>
      <c r="G47" s="19"/>
      <c r="H47" s="20"/>
      <c r="I47" s="19"/>
      <c r="J47" s="19"/>
      <c r="K47" s="19"/>
      <c r="L47" s="25">
        <f t="shared" si="2"/>
        <v>0</v>
      </c>
    </row>
    <row r="48" spans="1:12" s="50" customFormat="1" ht="12">
      <c r="A48" s="46"/>
      <c r="B48" s="47" t="s">
        <v>63</v>
      </c>
      <c r="C48" s="57"/>
      <c r="D48" s="42">
        <f aca="true" t="shared" si="8" ref="D48:L48">D40+D42</f>
        <v>333706.52</v>
      </c>
      <c r="E48" s="42">
        <f t="shared" si="8"/>
        <v>1871393.9131999996</v>
      </c>
      <c r="F48" s="42">
        <f t="shared" si="8"/>
        <v>2205100.4332</v>
      </c>
      <c r="G48" s="42">
        <f t="shared" si="8"/>
        <v>1791038.8399999999</v>
      </c>
      <c r="H48" s="43">
        <f t="shared" si="8"/>
        <v>-414061.5932</v>
      </c>
      <c r="I48" s="42">
        <f t="shared" si="8"/>
        <v>286521.51</v>
      </c>
      <c r="J48" s="42">
        <f t="shared" si="8"/>
        <v>1743689.0800000003</v>
      </c>
      <c r="K48" s="42">
        <f>K40+K42</f>
        <v>1717941.06</v>
      </c>
      <c r="L48" s="43">
        <f t="shared" si="8"/>
        <v>-312269.5299999999</v>
      </c>
    </row>
    <row r="49" spans="1:12" ht="12">
      <c r="A49" s="51"/>
      <c r="B49" s="53"/>
      <c r="C49" s="58"/>
      <c r="D49" s="58"/>
      <c r="E49" s="58"/>
      <c r="F49" s="19"/>
      <c r="G49" s="19"/>
      <c r="H49" s="20"/>
      <c r="I49" s="19"/>
      <c r="J49" s="19"/>
      <c r="K49" s="19"/>
      <c r="L49" s="25"/>
    </row>
    <row r="50" spans="1:12" ht="12">
      <c r="A50" s="51"/>
      <c r="B50" s="53" t="s">
        <v>64</v>
      </c>
      <c r="C50" s="58"/>
      <c r="D50" s="58"/>
      <c r="E50" s="58"/>
      <c r="F50" s="19"/>
      <c r="G50" s="19">
        <v>19413.59</v>
      </c>
      <c r="H50" s="20"/>
      <c r="I50" s="19"/>
      <c r="J50" s="19"/>
      <c r="K50" s="19"/>
      <c r="L50" s="25"/>
    </row>
    <row r="51" spans="1:12" ht="12">
      <c r="A51" s="51"/>
      <c r="B51" s="53" t="s">
        <v>65</v>
      </c>
      <c r="C51" s="58"/>
      <c r="D51" s="58"/>
      <c r="E51" s="58"/>
      <c r="F51" s="19"/>
      <c r="G51" s="19"/>
      <c r="H51" s="20"/>
      <c r="I51" s="19"/>
      <c r="J51" s="19"/>
      <c r="K51" s="19"/>
      <c r="L51" s="25"/>
    </row>
    <row r="52" spans="1:12" ht="12">
      <c r="A52" s="51"/>
      <c r="B52" s="56"/>
      <c r="C52" s="26"/>
      <c r="D52" s="26"/>
      <c r="E52" s="26"/>
      <c r="F52" s="54"/>
      <c r="G52" s="54"/>
      <c r="H52" s="55"/>
      <c r="I52" s="54"/>
      <c r="J52" s="54"/>
      <c r="K52" s="54"/>
      <c r="L52" s="54"/>
    </row>
    <row r="53" spans="1:12" s="50" customFormat="1" ht="12">
      <c r="A53" s="46"/>
      <c r="B53" s="60"/>
      <c r="C53" s="61"/>
      <c r="D53" s="48">
        <f aca="true" t="shared" si="9" ref="D53:L53">D48+D50+D51</f>
        <v>333706.52</v>
      </c>
      <c r="E53" s="48">
        <f t="shared" si="9"/>
        <v>1871393.9131999996</v>
      </c>
      <c r="F53" s="48">
        <f t="shared" si="9"/>
        <v>2205100.4332</v>
      </c>
      <c r="G53" s="48">
        <f t="shared" si="9"/>
        <v>1810452.43</v>
      </c>
      <c r="H53" s="49">
        <f t="shared" si="9"/>
        <v>-414061.5932</v>
      </c>
      <c r="I53" s="48">
        <f t="shared" si="9"/>
        <v>286521.51</v>
      </c>
      <c r="J53" s="48">
        <f t="shared" si="9"/>
        <v>1743689.0800000003</v>
      </c>
      <c r="K53" s="48">
        <f>K48+K50+K51</f>
        <v>1717941.06</v>
      </c>
      <c r="L53" s="49">
        <f t="shared" si="9"/>
        <v>-312269.5299999999</v>
      </c>
    </row>
    <row r="54" spans="9:11" ht="12">
      <c r="I54" s="4" t="s">
        <v>66</v>
      </c>
      <c r="K54" s="4">
        <f>SUM(K55:K56)</f>
        <v>73094.24</v>
      </c>
    </row>
    <row r="55" spans="2:11" ht="12">
      <c r="B55" s="2"/>
      <c r="C55" s="5"/>
      <c r="I55" s="4" t="s">
        <v>67</v>
      </c>
      <c r="K55" s="4">
        <v>21844.88</v>
      </c>
    </row>
    <row r="56" spans="2:11" ht="12">
      <c r="B56" s="2" t="s">
        <v>68</v>
      </c>
      <c r="C56" s="5" t="s">
        <v>69</v>
      </c>
      <c r="D56" s="3" t="s">
        <v>70</v>
      </c>
      <c r="I56" s="4" t="s">
        <v>71</v>
      </c>
      <c r="K56" s="4">
        <v>51249.36</v>
      </c>
    </row>
    <row r="57" spans="1:11" ht="12">
      <c r="A57" s="62"/>
      <c r="B57" s="2" t="s">
        <v>72</v>
      </c>
      <c r="C57" s="5" t="s">
        <v>69</v>
      </c>
      <c r="D57" s="3" t="s">
        <v>73</v>
      </c>
      <c r="I57" s="4" t="s">
        <v>86</v>
      </c>
      <c r="K57" s="4">
        <v>19417.13</v>
      </c>
    </row>
  </sheetData>
  <mergeCells count="5">
    <mergeCell ref="I4:L4"/>
    <mergeCell ref="A4:A5"/>
    <mergeCell ref="B4:B5"/>
    <mergeCell ref="C4:C5"/>
    <mergeCell ref="D4:H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E1">
      <selection activeCell="Q16" sqref="Q16"/>
    </sheetView>
  </sheetViews>
  <sheetFormatPr defaultColWidth="9.00390625" defaultRowHeight="12.75"/>
  <cols>
    <col min="1" max="1" width="4.75390625" style="1" customWidth="1"/>
    <col min="2" max="2" width="41.625" style="6" customWidth="1"/>
    <col min="3" max="3" width="27.00390625" style="3" customWidth="1"/>
    <col min="4" max="4" width="14.75390625" style="3" customWidth="1"/>
    <col min="5" max="5" width="14.375" style="3" customWidth="1"/>
    <col min="6" max="6" width="15.25390625" style="4" customWidth="1"/>
    <col min="7" max="8" width="14.875" style="4" customWidth="1"/>
    <col min="9" max="9" width="13.875" style="4" customWidth="1"/>
    <col min="10" max="11" width="14.875" style="4" customWidth="1"/>
    <col min="12" max="12" width="15.625" style="4" customWidth="1"/>
    <col min="13" max="13" width="14.00390625" style="1" bestFit="1" customWidth="1"/>
    <col min="14" max="16384" width="9.125" style="1" customWidth="1"/>
  </cols>
  <sheetData>
    <row r="1" ht="12">
      <c r="B1" s="2" t="s">
        <v>87</v>
      </c>
    </row>
    <row r="2" spans="2:5" ht="12">
      <c r="B2" s="2" t="s">
        <v>1</v>
      </c>
      <c r="C2" s="5"/>
      <c r="D2" s="5"/>
      <c r="E2" s="5"/>
    </row>
    <row r="4" spans="1:12" s="8" customFormat="1" ht="12.75" customHeight="1">
      <c r="A4" s="68" t="s">
        <v>2</v>
      </c>
      <c r="B4" s="35" t="s">
        <v>3</v>
      </c>
      <c r="C4" s="69" t="s">
        <v>4</v>
      </c>
      <c r="D4" s="71" t="s">
        <v>5</v>
      </c>
      <c r="E4" s="72"/>
      <c r="F4" s="72"/>
      <c r="G4" s="72"/>
      <c r="H4" s="73"/>
      <c r="I4" s="67" t="s">
        <v>6</v>
      </c>
      <c r="J4" s="67"/>
      <c r="K4" s="67"/>
      <c r="L4" s="67"/>
    </row>
    <row r="5" spans="1:12" s="8" customFormat="1" ht="51" customHeight="1">
      <c r="A5" s="34"/>
      <c r="B5" s="36"/>
      <c r="C5" s="70"/>
      <c r="D5" s="12" t="s">
        <v>7</v>
      </c>
      <c r="E5" s="12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14</v>
      </c>
      <c r="L5" s="13" t="s">
        <v>15</v>
      </c>
    </row>
    <row r="6" spans="1:12" s="8" customFormat="1" ht="15" customHeight="1">
      <c r="A6" s="9"/>
      <c r="B6" s="10" t="s">
        <v>16</v>
      </c>
      <c r="C6" s="11">
        <f>'[3]план'!E150</f>
        <v>7712</v>
      </c>
      <c r="D6" s="12"/>
      <c r="E6" s="12"/>
      <c r="F6" s="13"/>
      <c r="G6" s="13"/>
      <c r="H6" s="13"/>
      <c r="I6" s="10"/>
      <c r="J6" s="10"/>
      <c r="K6" s="10"/>
      <c r="L6" s="10"/>
    </row>
    <row r="7" spans="1:12" s="8" customFormat="1" ht="12">
      <c r="A7" s="14"/>
      <c r="B7" s="13" t="s">
        <v>17</v>
      </c>
      <c r="C7" s="12">
        <f>'[3]план'!E152</f>
        <v>278</v>
      </c>
      <c r="D7" s="12"/>
      <c r="E7" s="12"/>
      <c r="F7" s="7"/>
      <c r="G7" s="7"/>
      <c r="H7" s="7"/>
      <c r="I7" s="7"/>
      <c r="J7" s="7"/>
      <c r="K7" s="7"/>
      <c r="L7" s="7"/>
    </row>
    <row r="8" spans="1:12" s="8" customFormat="1" ht="12">
      <c r="A8" s="14">
        <v>1</v>
      </c>
      <c r="B8" s="13" t="s">
        <v>18</v>
      </c>
      <c r="C8" s="12"/>
      <c r="D8" s="12"/>
      <c r="E8" s="12"/>
      <c r="F8" s="7"/>
      <c r="G8" s="7"/>
      <c r="H8" s="7"/>
      <c r="I8" s="7"/>
      <c r="J8" s="7"/>
      <c r="K8" s="7"/>
      <c r="L8" s="7"/>
    </row>
    <row r="9" spans="1:12" s="8" customFormat="1" ht="12">
      <c r="A9" s="14"/>
      <c r="B9" s="13"/>
      <c r="C9" s="12"/>
      <c r="D9" s="12"/>
      <c r="E9" s="12"/>
      <c r="F9" s="7"/>
      <c r="G9" s="7"/>
      <c r="H9" s="7"/>
      <c r="I9" s="7"/>
      <c r="J9" s="7"/>
      <c r="K9" s="7"/>
      <c r="L9" s="7"/>
    </row>
    <row r="10" spans="1:17" s="23" customFormat="1" ht="12">
      <c r="A10" s="15">
        <v>1</v>
      </c>
      <c r="B10" s="16" t="s">
        <v>19</v>
      </c>
      <c r="C10" s="17" t="s">
        <v>20</v>
      </c>
      <c r="D10" s="18">
        <f>'[3]план'!D156</f>
        <v>344952.61</v>
      </c>
      <c r="E10" s="18">
        <f>'[3]план'!E156</f>
        <v>3164696.3200000003</v>
      </c>
      <c r="F10" s="19">
        <f>D10+E10</f>
        <v>3509648.93</v>
      </c>
      <c r="G10" s="19">
        <v>2929469.85</v>
      </c>
      <c r="H10" s="20">
        <f>G10-F10</f>
        <v>-580179.0800000001</v>
      </c>
      <c r="I10" s="19">
        <v>152657.93</v>
      </c>
      <c r="J10" s="19">
        <v>2566303.53</v>
      </c>
      <c r="K10" s="19">
        <v>2178213.17</v>
      </c>
      <c r="L10" s="21">
        <f>K10-J10-I10</f>
        <v>-540748.2899999998</v>
      </c>
      <c r="M10" s="22"/>
      <c r="N10" s="22"/>
      <c r="O10" s="22"/>
      <c r="P10" s="22"/>
      <c r="Q10" s="22"/>
    </row>
    <row r="11" spans="1:17" s="23" customFormat="1" ht="12">
      <c r="A11" s="15">
        <v>2</v>
      </c>
      <c r="B11" s="24" t="s">
        <v>21</v>
      </c>
      <c r="C11" s="17" t="s">
        <v>22</v>
      </c>
      <c r="D11" s="18">
        <f>'[3]план'!D157</f>
        <v>17935.22</v>
      </c>
      <c r="E11" s="18">
        <f>'[3]план'!E157</f>
        <v>164651.19999999998</v>
      </c>
      <c r="F11" s="19">
        <f aca="true" t="shared" si="0" ref="F11:F22">D11+E11</f>
        <v>182586.41999999998</v>
      </c>
      <c r="G11" s="19">
        <v>158855.93</v>
      </c>
      <c r="H11" s="20">
        <f aca="true" t="shared" si="1" ref="H11:H27">G11-F11</f>
        <v>-23730.48999999999</v>
      </c>
      <c r="I11" s="19"/>
      <c r="J11" s="19">
        <f>(13005*7)+(14458.5*5)</f>
        <v>163327.5</v>
      </c>
      <c r="K11" s="19">
        <v>163327.5</v>
      </c>
      <c r="L11" s="25">
        <f aca="true" t="shared" si="2" ref="L11:L47">K11-J11-I11</f>
        <v>0</v>
      </c>
      <c r="M11" s="22"/>
      <c r="N11" s="22"/>
      <c r="O11" s="22"/>
      <c r="P11" s="22"/>
      <c r="Q11" s="22"/>
    </row>
    <row r="12" spans="1:17" s="23" customFormat="1" ht="12">
      <c r="A12" s="15">
        <v>3</v>
      </c>
      <c r="B12" s="24" t="s">
        <v>23</v>
      </c>
      <c r="C12" s="17" t="s">
        <v>22</v>
      </c>
      <c r="D12" s="18">
        <f>'[3]план'!D158</f>
        <v>21082.82</v>
      </c>
      <c r="E12" s="18">
        <f>'[3]план'!E158</f>
        <v>193956.8</v>
      </c>
      <c r="F12" s="19">
        <f t="shared" si="0"/>
        <v>215039.62</v>
      </c>
      <c r="G12" s="19">
        <v>187201.54</v>
      </c>
      <c r="H12" s="20">
        <f t="shared" si="1"/>
        <v>-27838.079999999987</v>
      </c>
      <c r="I12" s="19"/>
      <c r="J12" s="19">
        <f>(14764.5*7)+(17059.5*5)</f>
        <v>188649</v>
      </c>
      <c r="K12" s="19">
        <v>188649</v>
      </c>
      <c r="L12" s="25">
        <f t="shared" si="2"/>
        <v>0</v>
      </c>
      <c r="M12" s="22"/>
      <c r="N12" s="22"/>
      <c r="O12" s="22"/>
      <c r="P12" s="22"/>
      <c r="Q12" s="22"/>
    </row>
    <row r="13" spans="1:17" s="23" customFormat="1" ht="12">
      <c r="A13" s="15">
        <v>4</v>
      </c>
      <c r="B13" s="16" t="s">
        <v>24</v>
      </c>
      <c r="C13" s="26" t="s">
        <v>25</v>
      </c>
      <c r="D13" s="18">
        <f>'[3]план'!D159</f>
        <v>20156.5</v>
      </c>
      <c r="E13" s="18">
        <f>'[3]план'!E159</f>
        <v>186553.28</v>
      </c>
      <c r="F13" s="19">
        <f t="shared" si="0"/>
        <v>206709.78</v>
      </c>
      <c r="G13" s="19">
        <v>181006.68</v>
      </c>
      <c r="H13" s="20">
        <f t="shared" si="1"/>
        <v>-25703.100000000006</v>
      </c>
      <c r="I13" s="19">
        <v>44727.1</v>
      </c>
      <c r="J13" s="19">
        <v>228791.96</v>
      </c>
      <c r="K13" s="19">
        <v>300869.1</v>
      </c>
      <c r="L13" s="25">
        <f t="shared" si="2"/>
        <v>27350.039999999986</v>
      </c>
      <c r="M13" s="22"/>
      <c r="N13" s="22"/>
      <c r="O13" s="22"/>
      <c r="P13" s="22"/>
      <c r="Q13" s="22"/>
    </row>
    <row r="14" spans="1:17" s="23" customFormat="1" ht="12">
      <c r="A14" s="15">
        <v>5</v>
      </c>
      <c r="B14" s="16" t="s">
        <v>26</v>
      </c>
      <c r="C14" s="17" t="s">
        <v>22</v>
      </c>
      <c r="D14" s="18">
        <f>'[3]план'!D160</f>
        <v>15435.95</v>
      </c>
      <c r="E14" s="18">
        <f>'[3]план'!E160</f>
        <v>143597.44</v>
      </c>
      <c r="F14" s="19">
        <f t="shared" si="0"/>
        <v>159033.39</v>
      </c>
      <c r="G14" s="19">
        <v>138205.72</v>
      </c>
      <c r="H14" s="20">
        <f t="shared" si="1"/>
        <v>-20827.670000000013</v>
      </c>
      <c r="I14" s="19"/>
      <c r="J14" s="19">
        <f>(11169*7)+(12852*5)</f>
        <v>142443</v>
      </c>
      <c r="K14" s="19">
        <v>142443</v>
      </c>
      <c r="L14" s="25">
        <f t="shared" si="2"/>
        <v>0</v>
      </c>
      <c r="M14" s="22"/>
      <c r="N14" s="22"/>
      <c r="O14" s="22"/>
      <c r="P14" s="22"/>
      <c r="Q14" s="22"/>
    </row>
    <row r="15" spans="1:17" s="23" customFormat="1" ht="12">
      <c r="A15" s="15">
        <v>6</v>
      </c>
      <c r="B15" s="16" t="s">
        <v>27</v>
      </c>
      <c r="C15" s="17" t="s">
        <v>22</v>
      </c>
      <c r="D15" s="18">
        <f>'[3]план'!D161</f>
        <v>116608.33</v>
      </c>
      <c r="E15" s="18">
        <f>'[3]план'!E161</f>
        <v>1051839.68</v>
      </c>
      <c r="F15" s="19">
        <f t="shared" si="0"/>
        <v>1168448.01</v>
      </c>
      <c r="G15" s="19">
        <v>1017751.46</v>
      </c>
      <c r="H15" s="20">
        <f t="shared" si="1"/>
        <v>-150696.55000000005</v>
      </c>
      <c r="I15" s="19">
        <v>61490.31</v>
      </c>
      <c r="J15" s="19">
        <f>(84685.5*7)+(90117*5)</f>
        <v>1043383.5</v>
      </c>
      <c r="K15" s="19">
        <f>637641.7+254592.42</f>
        <v>892234.12</v>
      </c>
      <c r="L15" s="21">
        <f t="shared" si="2"/>
        <v>-212639.69</v>
      </c>
      <c r="M15" s="22"/>
      <c r="N15" s="22"/>
      <c r="O15" s="22"/>
      <c r="P15" s="22"/>
      <c r="Q15" s="22"/>
    </row>
    <row r="16" spans="1:17" s="23" customFormat="1" ht="12">
      <c r="A16" s="15"/>
      <c r="B16" s="16"/>
      <c r="C16" s="17"/>
      <c r="D16" s="18">
        <f>'[3]план'!D162</f>
        <v>0</v>
      </c>
      <c r="E16" s="18"/>
      <c r="F16" s="19">
        <f t="shared" si="0"/>
        <v>0</v>
      </c>
      <c r="G16" s="19"/>
      <c r="H16" s="20"/>
      <c r="I16" s="19"/>
      <c r="J16" s="19"/>
      <c r="K16" s="19"/>
      <c r="L16" s="25"/>
      <c r="M16" s="22"/>
      <c r="N16" s="22"/>
      <c r="O16" s="22"/>
      <c r="P16" s="22"/>
      <c r="Q16" s="22"/>
    </row>
    <row r="17" spans="1:17" s="23" customFormat="1" ht="12">
      <c r="A17" s="15">
        <v>7</v>
      </c>
      <c r="B17" s="16" t="s">
        <v>28</v>
      </c>
      <c r="C17" s="17" t="s">
        <v>29</v>
      </c>
      <c r="D17" s="18">
        <f>'[3]план'!D163</f>
        <v>4711.45</v>
      </c>
      <c r="E17" s="18">
        <f>'[3]план'!E163</f>
        <v>37800</v>
      </c>
      <c r="F17" s="19">
        <f t="shared" si="0"/>
        <v>42511.45</v>
      </c>
      <c r="G17" s="19">
        <v>37087.8</v>
      </c>
      <c r="H17" s="20">
        <f t="shared" si="1"/>
        <v>-5423.649999999994</v>
      </c>
      <c r="I17" s="19">
        <v>60323.19</v>
      </c>
      <c r="J17" s="19">
        <v>37800</v>
      </c>
      <c r="K17" s="19">
        <v>107876.11</v>
      </c>
      <c r="L17" s="25">
        <f t="shared" si="2"/>
        <v>9752.919999999998</v>
      </c>
      <c r="M17" s="22"/>
      <c r="N17" s="22"/>
      <c r="O17" s="22"/>
      <c r="P17" s="22"/>
      <c r="Q17" s="22"/>
    </row>
    <row r="18" spans="1:17" s="23" customFormat="1" ht="12">
      <c r="A18" s="15">
        <v>8</v>
      </c>
      <c r="B18" s="16" t="s">
        <v>30</v>
      </c>
      <c r="C18" s="17" t="s">
        <v>31</v>
      </c>
      <c r="D18" s="18">
        <f>'[3]план'!D164</f>
        <v>9074.79</v>
      </c>
      <c r="E18" s="18">
        <f>'[3]план'!E164</f>
        <v>65520</v>
      </c>
      <c r="F18" s="19">
        <f t="shared" si="0"/>
        <v>74594.79000000001</v>
      </c>
      <c r="G18" s="19">
        <v>67127.7</v>
      </c>
      <c r="H18" s="20">
        <f t="shared" si="1"/>
        <v>-7467.090000000011</v>
      </c>
      <c r="I18" s="19">
        <v>14528.95</v>
      </c>
      <c r="J18" s="19">
        <v>68016</v>
      </c>
      <c r="K18" s="19">
        <v>86367.31</v>
      </c>
      <c r="L18" s="25">
        <f t="shared" si="2"/>
        <v>3822.359999999997</v>
      </c>
      <c r="M18" s="22"/>
      <c r="N18" s="22"/>
      <c r="O18" s="22"/>
      <c r="P18" s="22"/>
      <c r="Q18" s="22"/>
    </row>
    <row r="19" spans="1:17" s="23" customFormat="1" ht="12">
      <c r="A19" s="15">
        <v>9</v>
      </c>
      <c r="B19" s="16" t="s">
        <v>32</v>
      </c>
      <c r="C19" s="26" t="s">
        <v>29</v>
      </c>
      <c r="D19" s="18">
        <f>'[3]план'!D165</f>
        <v>27220.94</v>
      </c>
      <c r="E19" s="18">
        <f>'[3]план'!E165</f>
        <v>225950.61000000002</v>
      </c>
      <c r="F19" s="19">
        <f t="shared" si="0"/>
        <v>253171.55000000002</v>
      </c>
      <c r="G19" s="19">
        <v>206885.87</v>
      </c>
      <c r="H19" s="20">
        <f t="shared" si="1"/>
        <v>-46285.68000000002</v>
      </c>
      <c r="I19" s="19">
        <v>-12788.12</v>
      </c>
      <c r="J19" s="19">
        <v>222087.18</v>
      </c>
      <c r="K19" s="19">
        <v>202389.78</v>
      </c>
      <c r="L19" s="21">
        <f t="shared" si="2"/>
        <v>-6909.279999999993</v>
      </c>
      <c r="M19" s="22"/>
      <c r="N19" s="22"/>
      <c r="O19" s="22"/>
      <c r="P19" s="22"/>
      <c r="Q19" s="22"/>
    </row>
    <row r="20" spans="1:17" s="23" customFormat="1" ht="12">
      <c r="A20" s="15">
        <v>10</v>
      </c>
      <c r="B20" s="16" t="s">
        <v>33</v>
      </c>
      <c r="C20" s="17" t="s">
        <v>20</v>
      </c>
      <c r="D20" s="18">
        <f>'[3]план'!D166</f>
        <v>16564.71</v>
      </c>
      <c r="E20" s="18">
        <f>'[3]план'!E166</f>
        <v>127331.1</v>
      </c>
      <c r="F20" s="19">
        <f t="shared" si="0"/>
        <v>143895.81</v>
      </c>
      <c r="G20" s="19">
        <v>121626.16</v>
      </c>
      <c r="H20" s="20">
        <f t="shared" si="1"/>
        <v>-22269.649999999994</v>
      </c>
      <c r="I20" s="19">
        <v>44188.4</v>
      </c>
      <c r="J20" s="19">
        <v>178216.51</v>
      </c>
      <c r="K20" s="19">
        <v>198180.2</v>
      </c>
      <c r="L20" s="21">
        <f t="shared" si="2"/>
        <v>-24224.71</v>
      </c>
      <c r="M20" s="22"/>
      <c r="N20" s="22"/>
      <c r="O20" s="22"/>
      <c r="P20" s="22"/>
      <c r="Q20" s="22"/>
    </row>
    <row r="21" spans="1:17" s="23" customFormat="1" ht="12">
      <c r="A21" s="15"/>
      <c r="B21" s="16"/>
      <c r="C21" s="17"/>
      <c r="D21" s="18">
        <f>'[3]план'!D167</f>
        <v>0</v>
      </c>
      <c r="E21" s="18">
        <f>'[3]план'!E167</f>
        <v>0</v>
      </c>
      <c r="F21" s="19">
        <f t="shared" si="0"/>
        <v>0</v>
      </c>
      <c r="G21" s="19"/>
      <c r="H21" s="20">
        <f t="shared" si="1"/>
        <v>0</v>
      </c>
      <c r="I21" s="19"/>
      <c r="J21" s="19"/>
      <c r="K21" s="19"/>
      <c r="L21" s="25">
        <f t="shared" si="2"/>
        <v>0</v>
      </c>
      <c r="M21" s="22"/>
      <c r="N21" s="22"/>
      <c r="O21" s="22"/>
      <c r="P21" s="22"/>
      <c r="Q21" s="22"/>
    </row>
    <row r="22" spans="1:17" s="23" customFormat="1" ht="12">
      <c r="A22" s="15">
        <v>11</v>
      </c>
      <c r="B22" s="16" t="s">
        <v>88</v>
      </c>
      <c r="C22" s="17" t="s">
        <v>20</v>
      </c>
      <c r="D22" s="18">
        <f>'[3]план'!D168</f>
        <v>12466.21</v>
      </c>
      <c r="E22" s="18">
        <f>'[3]план'!E168</f>
        <v>72184.31999999999</v>
      </c>
      <c r="F22" s="19">
        <f t="shared" si="0"/>
        <v>84650.53</v>
      </c>
      <c r="G22" s="19">
        <v>80161</v>
      </c>
      <c r="H22" s="20">
        <f t="shared" si="1"/>
        <v>-4489.529999999999</v>
      </c>
      <c r="I22" s="19"/>
      <c r="J22" s="19"/>
      <c r="K22" s="19"/>
      <c r="L22" s="25"/>
      <c r="M22" s="22"/>
      <c r="N22" s="22"/>
      <c r="O22" s="22"/>
      <c r="P22" s="22"/>
      <c r="Q22" s="22"/>
    </row>
    <row r="23" spans="1:17" s="31" customFormat="1" ht="12">
      <c r="A23" s="27"/>
      <c r="B23" s="28" t="s">
        <v>36</v>
      </c>
      <c r="C23" s="17"/>
      <c r="D23" s="18">
        <f>SUM(D10:D22)</f>
        <v>606209.5299999998</v>
      </c>
      <c r="E23" s="18">
        <f>'[3]план'!E169</f>
        <v>5434080.75</v>
      </c>
      <c r="F23" s="18">
        <f aca="true" t="shared" si="3" ref="F23:L23">SUM(F10:F22)</f>
        <v>6040290.279999999</v>
      </c>
      <c r="G23" s="18">
        <f t="shared" si="3"/>
        <v>5125379.710000001</v>
      </c>
      <c r="H23" s="29">
        <f t="shared" si="3"/>
        <v>-914910.5700000002</v>
      </c>
      <c r="I23" s="18">
        <f t="shared" si="3"/>
        <v>365127.76000000007</v>
      </c>
      <c r="J23" s="18">
        <f t="shared" si="3"/>
        <v>4839018.18</v>
      </c>
      <c r="K23" s="18">
        <f t="shared" si="3"/>
        <v>4460549.29</v>
      </c>
      <c r="L23" s="29">
        <f t="shared" si="3"/>
        <v>-743596.6499999998</v>
      </c>
      <c r="M23" s="30"/>
      <c r="N23" s="30"/>
      <c r="O23" s="30"/>
      <c r="P23" s="30"/>
      <c r="Q23" s="30"/>
    </row>
    <row r="24" spans="1:17" s="23" customFormat="1" ht="12">
      <c r="A24" s="15"/>
      <c r="B24" s="32"/>
      <c r="C24" s="17"/>
      <c r="D24" s="18"/>
      <c r="E24" s="18">
        <f>'[3]план'!E170</f>
        <v>0</v>
      </c>
      <c r="F24" s="19"/>
      <c r="G24" s="19"/>
      <c r="H24" s="20"/>
      <c r="I24" s="19"/>
      <c r="J24" s="19"/>
      <c r="K24" s="19"/>
      <c r="L24" s="25">
        <f t="shared" si="2"/>
        <v>0</v>
      </c>
      <c r="M24" s="22"/>
      <c r="N24" s="22"/>
      <c r="O24" s="22"/>
      <c r="P24" s="22"/>
      <c r="Q24" s="22"/>
    </row>
    <row r="25" spans="1:17" s="23" customFormat="1" ht="12">
      <c r="A25" s="27">
        <v>2</v>
      </c>
      <c r="B25" s="33" t="s">
        <v>37</v>
      </c>
      <c r="C25" s="37" t="s">
        <v>38</v>
      </c>
      <c r="D25" s="18">
        <f>'[3]план'!D171</f>
        <v>72503.57</v>
      </c>
      <c r="E25" s="18">
        <f>'[3]план'!E171</f>
        <v>681378.72</v>
      </c>
      <c r="F25" s="19">
        <f>D25+E25</f>
        <v>753882.29</v>
      </c>
      <c r="G25" s="19">
        <v>458390.85</v>
      </c>
      <c r="H25" s="20">
        <f t="shared" si="1"/>
        <v>-295491.44000000006</v>
      </c>
      <c r="I25" s="19">
        <v>499511.84</v>
      </c>
      <c r="J25" s="19">
        <v>681378.72</v>
      </c>
      <c r="K25" s="19">
        <v>755538.33</v>
      </c>
      <c r="L25" s="21">
        <f t="shared" si="2"/>
        <v>-425352.23000000004</v>
      </c>
      <c r="M25" s="22"/>
      <c r="N25" s="22"/>
      <c r="O25" s="22"/>
      <c r="P25" s="22"/>
      <c r="Q25" s="22"/>
    </row>
    <row r="26" spans="1:17" s="23" customFormat="1" ht="12">
      <c r="A26" s="27">
        <v>3</v>
      </c>
      <c r="B26" s="33" t="s">
        <v>39</v>
      </c>
      <c r="C26" s="37" t="s">
        <v>40</v>
      </c>
      <c r="D26" s="18">
        <f>'[3]план'!D172</f>
        <v>90500.11</v>
      </c>
      <c r="E26" s="18">
        <f>'[3]план'!E172</f>
        <v>895249.74</v>
      </c>
      <c r="F26" s="19">
        <f>D26+E26</f>
        <v>985749.85</v>
      </c>
      <c r="G26" s="19">
        <v>611845.46</v>
      </c>
      <c r="H26" s="20">
        <f t="shared" si="1"/>
        <v>-373904.39</v>
      </c>
      <c r="I26" s="19">
        <v>246438.84</v>
      </c>
      <c r="J26" s="19">
        <v>895249.74</v>
      </c>
      <c r="K26" s="19">
        <v>929375.64</v>
      </c>
      <c r="L26" s="21">
        <f t="shared" si="2"/>
        <v>-212312.93999999997</v>
      </c>
      <c r="M26" s="22"/>
      <c r="N26" s="22"/>
      <c r="O26" s="22"/>
      <c r="P26" s="22"/>
      <c r="Q26" s="22"/>
    </row>
    <row r="27" spans="1:17" s="23" customFormat="1" ht="12">
      <c r="A27" s="27">
        <v>4</v>
      </c>
      <c r="B27" s="33" t="s">
        <v>41</v>
      </c>
      <c r="C27" s="37" t="s">
        <v>38</v>
      </c>
      <c r="D27" s="18">
        <f>'[3]план'!D173</f>
        <v>71886.79</v>
      </c>
      <c r="E27" s="18">
        <f>'[3]план'!E173</f>
        <v>686513.31</v>
      </c>
      <c r="F27" s="19">
        <f>D27+E27</f>
        <v>758400.1000000001</v>
      </c>
      <c r="G27" s="19">
        <v>469018</v>
      </c>
      <c r="H27" s="20">
        <f t="shared" si="1"/>
        <v>-289382.1000000001</v>
      </c>
      <c r="I27" s="19">
        <v>0</v>
      </c>
      <c r="J27" s="19">
        <v>686513.31</v>
      </c>
      <c r="K27" s="19">
        <v>620568.1</v>
      </c>
      <c r="L27" s="21">
        <f t="shared" si="2"/>
        <v>-65945.21000000008</v>
      </c>
      <c r="M27" s="22"/>
      <c r="N27" s="22"/>
      <c r="O27" s="22"/>
      <c r="P27" s="22"/>
      <c r="Q27" s="22"/>
    </row>
    <row r="28" spans="1:17" s="23" customFormat="1" ht="12">
      <c r="A28" s="15"/>
      <c r="B28" s="38"/>
      <c r="C28" s="38"/>
      <c r="D28" s="39"/>
      <c r="E28" s="39"/>
      <c r="F28" s="19"/>
      <c r="G28" s="19"/>
      <c r="H28" s="20"/>
      <c r="I28" s="19"/>
      <c r="J28" s="19"/>
      <c r="K28" s="19"/>
      <c r="L28" s="25">
        <f t="shared" si="2"/>
        <v>0</v>
      </c>
      <c r="M28" s="22"/>
      <c r="N28" s="22"/>
      <c r="O28" s="22"/>
      <c r="P28" s="22"/>
      <c r="Q28" s="22"/>
    </row>
    <row r="29" spans="1:17" s="45" customFormat="1" ht="12">
      <c r="A29" s="40"/>
      <c r="B29" s="41" t="s">
        <v>42</v>
      </c>
      <c r="C29" s="41"/>
      <c r="D29" s="42">
        <f>D23+D25+D26+D27</f>
        <v>841099.9999999999</v>
      </c>
      <c r="E29" s="42">
        <f aca="true" t="shared" si="4" ref="E29:L29">E23+E25+E26+E27</f>
        <v>7697222.52</v>
      </c>
      <c r="F29" s="42">
        <f>F23+F25+F26+F27</f>
        <v>8538322.52</v>
      </c>
      <c r="G29" s="42">
        <f>G23+G25+G26+G27</f>
        <v>6664634.0200000005</v>
      </c>
      <c r="H29" s="43">
        <f t="shared" si="4"/>
        <v>-1873688.5000000005</v>
      </c>
      <c r="I29" s="42">
        <f t="shared" si="4"/>
        <v>1111078.4400000002</v>
      </c>
      <c r="J29" s="42">
        <f t="shared" si="4"/>
        <v>7102159.949999999</v>
      </c>
      <c r="K29" s="42">
        <f>K23+K25+K26+K27</f>
        <v>6766031.359999999</v>
      </c>
      <c r="L29" s="43">
        <f t="shared" si="4"/>
        <v>-1447207.0299999998</v>
      </c>
      <c r="M29" s="44"/>
      <c r="N29" s="44"/>
      <c r="O29" s="44"/>
      <c r="P29" s="44"/>
      <c r="Q29" s="44"/>
    </row>
    <row r="30" spans="1:17" s="31" customFormat="1" ht="12">
      <c r="A30" s="27"/>
      <c r="B30" s="39"/>
      <c r="C30" s="39"/>
      <c r="D30" s="39"/>
      <c r="E30" s="39"/>
      <c r="F30" s="19"/>
      <c r="G30" s="19"/>
      <c r="H30" s="20"/>
      <c r="I30" s="19"/>
      <c r="J30" s="19"/>
      <c r="K30" s="19"/>
      <c r="L30" s="25">
        <f t="shared" si="2"/>
        <v>0</v>
      </c>
      <c r="M30" s="30"/>
      <c r="N30" s="30"/>
      <c r="O30" s="30"/>
      <c r="P30" s="30"/>
      <c r="Q30" s="30"/>
    </row>
    <row r="31" spans="1:12" s="50" customFormat="1" ht="12">
      <c r="A31" s="46"/>
      <c r="B31" s="47" t="s">
        <v>43</v>
      </c>
      <c r="C31" s="47"/>
      <c r="D31" s="48">
        <f aca="true" t="shared" si="5" ref="D31:L31">SUM(D32:D38)</f>
        <v>0</v>
      </c>
      <c r="E31" s="48">
        <f t="shared" si="5"/>
        <v>0</v>
      </c>
      <c r="F31" s="48">
        <f t="shared" si="5"/>
        <v>0</v>
      </c>
      <c r="G31" s="48">
        <f t="shared" si="5"/>
        <v>0</v>
      </c>
      <c r="H31" s="49">
        <f t="shared" si="5"/>
        <v>0</v>
      </c>
      <c r="I31" s="48">
        <f t="shared" si="5"/>
        <v>8370.630000000001</v>
      </c>
      <c r="J31" s="48">
        <f t="shared" si="5"/>
        <v>193356.16999999998</v>
      </c>
      <c r="K31" s="48">
        <f t="shared" si="5"/>
        <v>204367.65999999997</v>
      </c>
      <c r="L31" s="49">
        <f t="shared" si="5"/>
        <v>2640.8599999999997</v>
      </c>
    </row>
    <row r="32" spans="1:12" ht="12">
      <c r="A32" s="51">
        <v>1</v>
      </c>
      <c r="B32" s="52" t="s">
        <v>44</v>
      </c>
      <c r="C32" s="53" t="s">
        <v>20</v>
      </c>
      <c r="D32" s="53"/>
      <c r="E32" s="53"/>
      <c r="F32" s="54"/>
      <c r="G32" s="54"/>
      <c r="H32" s="55"/>
      <c r="I32" s="54"/>
      <c r="J32" s="54">
        <v>88319.17</v>
      </c>
      <c r="K32" s="54">
        <v>88319.17</v>
      </c>
      <c r="L32" s="25">
        <f t="shared" si="2"/>
        <v>0</v>
      </c>
    </row>
    <row r="33" spans="1:12" ht="12">
      <c r="A33" s="51">
        <v>2</v>
      </c>
      <c r="B33" s="52" t="s">
        <v>45</v>
      </c>
      <c r="C33" s="52" t="s">
        <v>46</v>
      </c>
      <c r="D33" s="52"/>
      <c r="E33" s="52"/>
      <c r="F33" s="54"/>
      <c r="G33" s="54"/>
      <c r="H33" s="55"/>
      <c r="I33" s="54"/>
      <c r="J33" s="54">
        <v>12891.76</v>
      </c>
      <c r="K33" s="54">
        <v>12891.76</v>
      </c>
      <c r="L33" s="25">
        <f t="shared" si="2"/>
        <v>0</v>
      </c>
    </row>
    <row r="34" spans="1:12" ht="12">
      <c r="A34" s="51">
        <v>3</v>
      </c>
      <c r="B34" s="52" t="s">
        <v>49</v>
      </c>
      <c r="C34" s="52" t="s">
        <v>50</v>
      </c>
      <c r="D34" s="52"/>
      <c r="E34" s="52"/>
      <c r="F34" s="54"/>
      <c r="G34" s="54"/>
      <c r="H34" s="55"/>
      <c r="I34" s="54">
        <v>5984</v>
      </c>
      <c r="J34" s="54">
        <v>14960</v>
      </c>
      <c r="K34" s="54">
        <v>24960</v>
      </c>
      <c r="L34" s="25">
        <f t="shared" si="2"/>
        <v>4016</v>
      </c>
    </row>
    <row r="35" spans="1:12" ht="12">
      <c r="A35" s="51">
        <v>4</v>
      </c>
      <c r="B35" s="52" t="s">
        <v>80</v>
      </c>
      <c r="C35" s="52" t="s">
        <v>89</v>
      </c>
      <c r="D35" s="52"/>
      <c r="E35" s="52"/>
      <c r="F35" s="54"/>
      <c r="G35" s="54"/>
      <c r="H35" s="55"/>
      <c r="I35" s="54"/>
      <c r="J35" s="54">
        <v>3687.74</v>
      </c>
      <c r="K35" s="54">
        <v>3687.74</v>
      </c>
      <c r="L35" s="25">
        <f t="shared" si="2"/>
        <v>0</v>
      </c>
    </row>
    <row r="36" spans="1:12" ht="12">
      <c r="A36" s="51">
        <v>5</v>
      </c>
      <c r="B36" s="52" t="s">
        <v>53</v>
      </c>
      <c r="C36" s="52" t="s">
        <v>90</v>
      </c>
      <c r="D36" s="52"/>
      <c r="E36" s="52"/>
      <c r="F36" s="54"/>
      <c r="G36" s="54"/>
      <c r="H36" s="55"/>
      <c r="I36" s="54">
        <v>0</v>
      </c>
      <c r="J36" s="54">
        <f>33237.5+18000</f>
        <v>51237.5</v>
      </c>
      <c r="K36" s="54">
        <f>33237.5+18000</f>
        <v>51237.5</v>
      </c>
      <c r="L36" s="25">
        <f t="shared" si="2"/>
        <v>0</v>
      </c>
    </row>
    <row r="37" spans="1:12" ht="12">
      <c r="A37" s="51">
        <v>6</v>
      </c>
      <c r="B37" s="52" t="s">
        <v>54</v>
      </c>
      <c r="C37" s="52" t="s">
        <v>55</v>
      </c>
      <c r="D37" s="52"/>
      <c r="E37" s="52"/>
      <c r="F37" s="54"/>
      <c r="G37" s="54"/>
      <c r="H37" s="55"/>
      <c r="I37" s="54">
        <v>0</v>
      </c>
      <c r="J37" s="54">
        <v>22260</v>
      </c>
      <c r="K37" s="54">
        <v>22260</v>
      </c>
      <c r="L37" s="25">
        <f t="shared" si="2"/>
        <v>0</v>
      </c>
    </row>
    <row r="38" spans="1:12" ht="12">
      <c r="A38" s="51">
        <v>7</v>
      </c>
      <c r="B38" s="52" t="s">
        <v>84</v>
      </c>
      <c r="C38" s="52" t="s">
        <v>85</v>
      </c>
      <c r="D38" s="52"/>
      <c r="E38" s="52"/>
      <c r="F38" s="54"/>
      <c r="G38" s="54"/>
      <c r="H38" s="55"/>
      <c r="I38" s="54">
        <v>2386.63</v>
      </c>
      <c r="J38" s="54"/>
      <c r="K38" s="54">
        <v>1011.49</v>
      </c>
      <c r="L38" s="21">
        <f t="shared" si="2"/>
        <v>-1375.14</v>
      </c>
    </row>
    <row r="39" spans="1:12" ht="12">
      <c r="A39" s="51"/>
      <c r="B39" s="53"/>
      <c r="C39" s="53"/>
      <c r="D39" s="53"/>
      <c r="E39" s="53"/>
      <c r="F39" s="54"/>
      <c r="G39" s="54"/>
      <c r="H39" s="55"/>
      <c r="I39" s="54"/>
      <c r="J39" s="54"/>
      <c r="K39" s="54"/>
      <c r="L39" s="25">
        <f t="shared" si="2"/>
        <v>0</v>
      </c>
    </row>
    <row r="40" spans="1:12" s="50" customFormat="1" ht="12">
      <c r="A40" s="46"/>
      <c r="B40" s="47" t="s">
        <v>57</v>
      </c>
      <c r="C40" s="47"/>
      <c r="D40" s="48">
        <f aca="true" t="shared" si="6" ref="D40:J40">D29+D31</f>
        <v>841099.9999999999</v>
      </c>
      <c r="E40" s="48">
        <f t="shared" si="6"/>
        <v>7697222.52</v>
      </c>
      <c r="F40" s="48">
        <f t="shared" si="6"/>
        <v>8538322.52</v>
      </c>
      <c r="G40" s="48">
        <f t="shared" si="6"/>
        <v>6664634.0200000005</v>
      </c>
      <c r="H40" s="49">
        <f t="shared" si="6"/>
        <v>-1873688.5000000005</v>
      </c>
      <c r="I40" s="48">
        <f t="shared" si="6"/>
        <v>1119449.07</v>
      </c>
      <c r="J40" s="48">
        <f t="shared" si="6"/>
        <v>7295516.119999999</v>
      </c>
      <c r="K40" s="48">
        <f>K29+K31</f>
        <v>6970399.02</v>
      </c>
      <c r="L40" s="49">
        <f>L29+L31</f>
        <v>-1444566.1699999997</v>
      </c>
    </row>
    <row r="41" spans="1:12" ht="12">
      <c r="A41" s="51"/>
      <c r="B41" s="56"/>
      <c r="C41" s="26"/>
      <c r="D41" s="26"/>
      <c r="E41" s="26"/>
      <c r="F41" s="54"/>
      <c r="G41" s="54"/>
      <c r="H41" s="55"/>
      <c r="I41" s="54"/>
      <c r="J41" s="54"/>
      <c r="K41" s="54"/>
      <c r="L41" s="25">
        <f t="shared" si="2"/>
        <v>0</v>
      </c>
    </row>
    <row r="42" spans="1:12" s="50" customFormat="1" ht="12">
      <c r="A42" s="46"/>
      <c r="B42" s="47" t="s">
        <v>58</v>
      </c>
      <c r="C42" s="57"/>
      <c r="D42" s="42">
        <f aca="true" t="shared" si="7" ref="D42:L42">SUM(D43:D46)</f>
        <v>0</v>
      </c>
      <c r="E42" s="42">
        <f t="shared" si="7"/>
        <v>18000</v>
      </c>
      <c r="F42" s="42">
        <f t="shared" si="7"/>
        <v>18000</v>
      </c>
      <c r="G42" s="42">
        <f t="shared" si="7"/>
        <v>18000</v>
      </c>
      <c r="H42" s="43">
        <f t="shared" si="7"/>
        <v>0</v>
      </c>
      <c r="I42" s="42">
        <f t="shared" si="7"/>
        <v>0</v>
      </c>
      <c r="J42" s="42">
        <f t="shared" si="7"/>
        <v>0</v>
      </c>
      <c r="K42" s="42">
        <f t="shared" si="7"/>
        <v>0</v>
      </c>
      <c r="L42" s="42">
        <f t="shared" si="7"/>
        <v>0</v>
      </c>
    </row>
    <row r="43" spans="1:12" ht="12">
      <c r="A43" s="51"/>
      <c r="B43" s="53"/>
      <c r="C43" s="58"/>
      <c r="D43" s="58"/>
      <c r="E43" s="59"/>
      <c r="F43" s="19">
        <f>D43+E43</f>
        <v>0</v>
      </c>
      <c r="G43" s="19"/>
      <c r="H43" s="20">
        <f>G43-F43</f>
        <v>0</v>
      </c>
      <c r="I43" s="19"/>
      <c r="J43" s="19"/>
      <c r="K43" s="19"/>
      <c r="L43" s="25">
        <f t="shared" si="2"/>
        <v>0</v>
      </c>
    </row>
    <row r="44" spans="1:12" ht="12">
      <c r="A44" s="51">
        <v>1</v>
      </c>
      <c r="B44" s="53" t="s">
        <v>91</v>
      </c>
      <c r="C44" s="58" t="s">
        <v>92</v>
      </c>
      <c r="D44" s="63">
        <v>0</v>
      </c>
      <c r="E44" s="63">
        <v>18000</v>
      </c>
      <c r="F44" s="19">
        <f>D44+E44</f>
        <v>18000</v>
      </c>
      <c r="G44" s="19">
        <v>18000</v>
      </c>
      <c r="H44" s="20">
        <f>G44-F44</f>
        <v>0</v>
      </c>
      <c r="I44" s="19"/>
      <c r="J44" s="19"/>
      <c r="K44" s="19"/>
      <c r="L44" s="25">
        <f t="shared" si="2"/>
        <v>0</v>
      </c>
    </row>
    <row r="45" spans="1:12" ht="12">
      <c r="A45" s="51"/>
      <c r="B45" s="53"/>
      <c r="C45" s="53"/>
      <c r="D45" s="54"/>
      <c r="E45" s="54"/>
      <c r="F45" s="19">
        <f>D45+E45</f>
        <v>0</v>
      </c>
      <c r="G45" s="19"/>
      <c r="H45" s="20">
        <f>G45-F45</f>
        <v>0</v>
      </c>
      <c r="I45" s="19"/>
      <c r="J45" s="19"/>
      <c r="K45" s="19"/>
      <c r="L45" s="25">
        <f t="shared" si="2"/>
        <v>0</v>
      </c>
    </row>
    <row r="46" spans="1:12" ht="12">
      <c r="A46" s="51"/>
      <c r="B46" s="53"/>
      <c r="C46" s="53"/>
      <c r="D46" s="53"/>
      <c r="E46" s="53"/>
      <c r="F46" s="19">
        <f>D46+E46</f>
        <v>0</v>
      </c>
      <c r="G46" s="19"/>
      <c r="H46" s="20"/>
      <c r="I46" s="19"/>
      <c r="J46" s="19"/>
      <c r="K46" s="19"/>
      <c r="L46" s="25">
        <f t="shared" si="2"/>
        <v>0</v>
      </c>
    </row>
    <row r="47" spans="1:12" ht="12">
      <c r="A47" s="51"/>
      <c r="B47" s="53"/>
      <c r="C47" s="53"/>
      <c r="D47" s="53"/>
      <c r="E47" s="53"/>
      <c r="F47" s="19"/>
      <c r="G47" s="19"/>
      <c r="H47" s="20"/>
      <c r="I47" s="19"/>
      <c r="J47" s="19"/>
      <c r="K47" s="19"/>
      <c r="L47" s="25">
        <f t="shared" si="2"/>
        <v>0</v>
      </c>
    </row>
    <row r="48" spans="1:12" s="50" customFormat="1" ht="12">
      <c r="A48" s="46"/>
      <c r="B48" s="47" t="s">
        <v>63</v>
      </c>
      <c r="C48" s="57"/>
      <c r="D48" s="42">
        <f aca="true" t="shared" si="8" ref="D48:L48">D40+D42</f>
        <v>841099.9999999999</v>
      </c>
      <c r="E48" s="42">
        <f t="shared" si="8"/>
        <v>7715222.52</v>
      </c>
      <c r="F48" s="42">
        <f t="shared" si="8"/>
        <v>8556322.52</v>
      </c>
      <c r="G48" s="42">
        <f>G40+G42</f>
        <v>6682634.0200000005</v>
      </c>
      <c r="H48" s="43">
        <f t="shared" si="8"/>
        <v>-1873688.5000000005</v>
      </c>
      <c r="I48" s="42">
        <f t="shared" si="8"/>
        <v>1119449.07</v>
      </c>
      <c r="J48" s="42">
        <f t="shared" si="8"/>
        <v>7295516.119999999</v>
      </c>
      <c r="K48" s="42">
        <f>K40+K42</f>
        <v>6970399.02</v>
      </c>
      <c r="L48" s="43">
        <f t="shared" si="8"/>
        <v>-1444566.1699999997</v>
      </c>
    </row>
    <row r="49" spans="1:12" ht="12">
      <c r="A49" s="51"/>
      <c r="B49" s="53"/>
      <c r="C49" s="58"/>
      <c r="D49" s="58"/>
      <c r="E49" s="58"/>
      <c r="F49" s="19"/>
      <c r="G49" s="19"/>
      <c r="H49" s="20"/>
      <c r="I49" s="19"/>
      <c r="J49" s="19"/>
      <c r="K49" s="19"/>
      <c r="L49" s="25"/>
    </row>
    <row r="50" spans="1:12" ht="12">
      <c r="A50" s="51"/>
      <c r="B50" s="53" t="s">
        <v>64</v>
      </c>
      <c r="C50" s="58"/>
      <c r="D50" s="58"/>
      <c r="E50" s="58"/>
      <c r="F50" s="19"/>
      <c r="G50" s="19">
        <v>61616.2</v>
      </c>
      <c r="H50" s="20"/>
      <c r="I50" s="19"/>
      <c r="J50" s="19"/>
      <c r="K50" s="19"/>
      <c r="L50" s="25"/>
    </row>
    <row r="51" spans="1:12" ht="12">
      <c r="A51" s="51"/>
      <c r="B51" s="53" t="s">
        <v>65</v>
      </c>
      <c r="C51" s="58"/>
      <c r="D51" s="58"/>
      <c r="E51" s="58"/>
      <c r="F51" s="19"/>
      <c r="G51" s="19">
        <v>416742.05</v>
      </c>
      <c r="H51" s="20"/>
      <c r="I51" s="19"/>
      <c r="J51" s="19"/>
      <c r="K51" s="19"/>
      <c r="L51" s="25"/>
    </row>
    <row r="52" spans="1:12" ht="12">
      <c r="A52" s="51"/>
      <c r="B52" s="56"/>
      <c r="C52" s="26"/>
      <c r="D52" s="26"/>
      <c r="E52" s="26"/>
      <c r="F52" s="54"/>
      <c r="G52" s="54"/>
      <c r="H52" s="55"/>
      <c r="I52" s="54"/>
      <c r="J52" s="54"/>
      <c r="K52" s="54"/>
      <c r="L52" s="54"/>
    </row>
    <row r="53" spans="1:12" s="50" customFormat="1" ht="12">
      <c r="A53" s="46"/>
      <c r="B53" s="60"/>
      <c r="C53" s="61"/>
      <c r="D53" s="48">
        <f aca="true" t="shared" si="9" ref="D53:L53">D48+D50+D51</f>
        <v>841099.9999999999</v>
      </c>
      <c r="E53" s="48">
        <f t="shared" si="9"/>
        <v>7715222.52</v>
      </c>
      <c r="F53" s="48">
        <f t="shared" si="9"/>
        <v>8556322.52</v>
      </c>
      <c r="G53" s="48">
        <f>G48+G50+G51</f>
        <v>7160992.2700000005</v>
      </c>
      <c r="H53" s="49">
        <f t="shared" si="9"/>
        <v>-1873688.5000000005</v>
      </c>
      <c r="I53" s="48">
        <f t="shared" si="9"/>
        <v>1119449.07</v>
      </c>
      <c r="J53" s="48">
        <f t="shared" si="9"/>
        <v>7295516.119999999</v>
      </c>
      <c r="K53" s="48">
        <f>K48+K50+K51</f>
        <v>6970399.02</v>
      </c>
      <c r="L53" s="49">
        <f t="shared" si="9"/>
        <v>-1444566.1699999997</v>
      </c>
    </row>
    <row r="54" spans="9:11" ht="12">
      <c r="I54" s="4" t="s">
        <v>66</v>
      </c>
      <c r="K54" s="4">
        <f>SUM(K55:K56)</f>
        <v>67361.98</v>
      </c>
    </row>
    <row r="55" spans="2:11" ht="12">
      <c r="B55" s="2"/>
      <c r="C55" s="5"/>
      <c r="I55" s="4" t="s">
        <v>67</v>
      </c>
      <c r="K55" s="4">
        <v>0</v>
      </c>
    </row>
    <row r="56" spans="2:11" ht="12">
      <c r="B56" s="2" t="s">
        <v>68</v>
      </c>
      <c r="C56" s="5" t="s">
        <v>69</v>
      </c>
      <c r="D56" s="3" t="s">
        <v>70</v>
      </c>
      <c r="I56" s="4" t="s">
        <v>71</v>
      </c>
      <c r="K56" s="4">
        <v>67361.98</v>
      </c>
    </row>
    <row r="57" spans="2:11" ht="12">
      <c r="B57" s="2"/>
      <c r="C57" s="5"/>
      <c r="I57" s="4" t="s">
        <v>74</v>
      </c>
      <c r="K57" s="4">
        <v>123231.27</v>
      </c>
    </row>
    <row r="58" spans="1:4" ht="12">
      <c r="A58" s="62"/>
      <c r="B58" s="2" t="s">
        <v>72</v>
      </c>
      <c r="C58" s="5" t="s">
        <v>69</v>
      </c>
      <c r="D58" s="3" t="s">
        <v>73</v>
      </c>
    </row>
  </sheetData>
  <mergeCells count="5">
    <mergeCell ref="I4:L4"/>
    <mergeCell ref="A4:A5"/>
    <mergeCell ref="B4:B5"/>
    <mergeCell ref="C4:C5"/>
    <mergeCell ref="D4:H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1"/>
  <sheetViews>
    <sheetView workbookViewId="0" topLeftCell="A1">
      <selection activeCell="A15" sqref="A15"/>
    </sheetView>
  </sheetViews>
  <sheetFormatPr defaultColWidth="9.00390625" defaultRowHeight="12.75"/>
  <cols>
    <col min="1" max="1" width="4.75390625" style="1" customWidth="1"/>
    <col min="2" max="2" width="41.625" style="6" customWidth="1"/>
    <col min="3" max="3" width="27.00390625" style="3" customWidth="1"/>
    <col min="4" max="4" width="14.75390625" style="3" customWidth="1"/>
    <col min="5" max="5" width="14.375" style="3" customWidth="1"/>
    <col min="6" max="6" width="15.25390625" style="4" customWidth="1"/>
    <col min="7" max="8" width="14.875" style="4" customWidth="1"/>
    <col min="9" max="9" width="13.875" style="4" customWidth="1"/>
    <col min="10" max="11" width="14.875" style="4" customWidth="1"/>
    <col min="12" max="12" width="15.625" style="4" customWidth="1"/>
    <col min="13" max="13" width="12.375" style="1" bestFit="1" customWidth="1"/>
    <col min="14" max="16384" width="9.125" style="1" customWidth="1"/>
  </cols>
  <sheetData>
    <row r="1" ht="12">
      <c r="B1" s="2" t="s">
        <v>93</v>
      </c>
    </row>
    <row r="2" spans="2:5" ht="12">
      <c r="B2" s="2" t="s">
        <v>1</v>
      </c>
      <c r="C2" s="5"/>
      <c r="D2" s="5"/>
      <c r="E2" s="5"/>
    </row>
    <row r="4" spans="1:12" s="8" customFormat="1" ht="12.75" customHeight="1">
      <c r="A4" s="68" t="s">
        <v>2</v>
      </c>
      <c r="B4" s="35" t="s">
        <v>3</v>
      </c>
      <c r="C4" s="69" t="s">
        <v>4</v>
      </c>
      <c r="D4" s="71" t="s">
        <v>5</v>
      </c>
      <c r="E4" s="72"/>
      <c r="F4" s="72"/>
      <c r="G4" s="72"/>
      <c r="H4" s="73"/>
      <c r="I4" s="67" t="s">
        <v>6</v>
      </c>
      <c r="J4" s="67"/>
      <c r="K4" s="67"/>
      <c r="L4" s="67"/>
    </row>
    <row r="5" spans="1:12" s="8" customFormat="1" ht="51" customHeight="1">
      <c r="A5" s="34"/>
      <c r="B5" s="36"/>
      <c r="C5" s="70"/>
      <c r="D5" s="12" t="s">
        <v>7</v>
      </c>
      <c r="E5" s="12" t="s">
        <v>8</v>
      </c>
      <c r="F5" s="13" t="s">
        <v>9</v>
      </c>
      <c r="G5" s="13" t="s">
        <v>94</v>
      </c>
      <c r="H5" s="13" t="s">
        <v>11</v>
      </c>
      <c r="I5" s="13" t="s">
        <v>12</v>
      </c>
      <c r="J5" s="13" t="s">
        <v>13</v>
      </c>
      <c r="K5" s="13" t="s">
        <v>14</v>
      </c>
      <c r="L5" s="13" t="s">
        <v>15</v>
      </c>
    </row>
    <row r="6" spans="1:12" s="8" customFormat="1" ht="15" customHeight="1">
      <c r="A6" s="9"/>
      <c r="B6" s="10" t="s">
        <v>16</v>
      </c>
      <c r="C6" s="11">
        <f>'[4]план '!E150</f>
        <v>2471.2</v>
      </c>
      <c r="D6" s="12"/>
      <c r="E6" s="12"/>
      <c r="F6" s="13"/>
      <c r="G6" s="13"/>
      <c r="H6" s="13"/>
      <c r="I6" s="10"/>
      <c r="J6" s="10"/>
      <c r="K6" s="10"/>
      <c r="L6" s="10"/>
    </row>
    <row r="7" spans="1:12" s="8" customFormat="1" ht="12">
      <c r="A7" s="14"/>
      <c r="B7" s="13" t="s">
        <v>17</v>
      </c>
      <c r="C7" s="12">
        <f>'[4]план '!E152</f>
        <v>26</v>
      </c>
      <c r="D7" s="12"/>
      <c r="E7" s="12"/>
      <c r="F7" s="7"/>
      <c r="G7" s="7"/>
      <c r="H7" s="7"/>
      <c r="I7" s="7"/>
      <c r="J7" s="7"/>
      <c r="K7" s="7"/>
      <c r="L7" s="7"/>
    </row>
    <row r="8" spans="1:12" s="8" customFormat="1" ht="12">
      <c r="A8" s="14">
        <v>1</v>
      </c>
      <c r="B8" s="13" t="s">
        <v>18</v>
      </c>
      <c r="C8" s="12"/>
      <c r="D8" s="12"/>
      <c r="E8" s="12"/>
      <c r="F8" s="7"/>
      <c r="G8" s="7"/>
      <c r="H8" s="7"/>
      <c r="I8" s="7"/>
      <c r="J8" s="7"/>
      <c r="K8" s="7"/>
      <c r="L8" s="7"/>
    </row>
    <row r="9" spans="1:12" s="8" customFormat="1" ht="12">
      <c r="A9" s="14"/>
      <c r="B9" s="13"/>
      <c r="C9" s="12"/>
      <c r="D9" s="12"/>
      <c r="E9" s="12"/>
      <c r="F9" s="7"/>
      <c r="G9" s="7"/>
      <c r="H9" s="7"/>
      <c r="I9" s="7"/>
      <c r="J9" s="7"/>
      <c r="K9" s="7"/>
      <c r="L9" s="7"/>
    </row>
    <row r="10" spans="1:17" s="23" customFormat="1" ht="12">
      <c r="A10" s="15">
        <v>1</v>
      </c>
      <c r="B10" s="16" t="s">
        <v>19</v>
      </c>
      <c r="C10" s="17" t="s">
        <v>20</v>
      </c>
      <c r="D10" s="18">
        <f>'[4]план '!D156</f>
        <v>95802.19</v>
      </c>
      <c r="E10" s="18">
        <f>'[4]план '!E156</f>
        <v>1014081.632</v>
      </c>
      <c r="F10" s="19">
        <f>D10+E10</f>
        <v>1109883.822</v>
      </c>
      <c r="G10" s="19">
        <v>917115.97</v>
      </c>
      <c r="H10" s="20">
        <f>G10-F10</f>
        <v>-192767.85199999996</v>
      </c>
      <c r="I10" s="19">
        <v>131554.23</v>
      </c>
      <c r="J10" s="19">
        <v>694667.63</v>
      </c>
      <c r="K10" s="19">
        <v>788876.35</v>
      </c>
      <c r="L10" s="21">
        <f>K10-J10-I10</f>
        <v>-37345.51000000004</v>
      </c>
      <c r="M10" s="22"/>
      <c r="N10" s="22"/>
      <c r="O10" s="22"/>
      <c r="P10" s="22"/>
      <c r="Q10" s="22"/>
    </row>
    <row r="11" spans="1:17" s="23" customFormat="1" ht="12">
      <c r="A11" s="15">
        <v>2</v>
      </c>
      <c r="B11" s="24" t="s">
        <v>21</v>
      </c>
      <c r="C11" s="17" t="s">
        <v>22</v>
      </c>
      <c r="D11" s="18">
        <f>'[4]план '!D157</f>
        <v>4363.21</v>
      </c>
      <c r="E11" s="18">
        <f>'[4]план '!E157</f>
        <v>91434.4</v>
      </c>
      <c r="F11" s="19">
        <f aca="true" t="shared" si="0" ref="F11:F22">D11+E11</f>
        <v>95797.61</v>
      </c>
      <c r="G11" s="19">
        <v>92379.73</v>
      </c>
      <c r="H11" s="20">
        <f aca="true" t="shared" si="1" ref="H11:H29">G11-F11</f>
        <v>-3417.8800000000047</v>
      </c>
      <c r="I11" s="19"/>
      <c r="J11" s="19">
        <v>91434.4</v>
      </c>
      <c r="K11" s="19">
        <v>91434.4</v>
      </c>
      <c r="L11" s="25">
        <f aca="true" t="shared" si="2" ref="L11:L51">K11-J11-I11</f>
        <v>0</v>
      </c>
      <c r="M11" s="22"/>
      <c r="N11" s="22"/>
      <c r="O11" s="22"/>
      <c r="P11" s="22"/>
      <c r="Q11" s="22"/>
    </row>
    <row r="12" spans="1:17" s="23" customFormat="1" ht="12">
      <c r="A12" s="15">
        <v>3</v>
      </c>
      <c r="B12" s="24" t="s">
        <v>23</v>
      </c>
      <c r="C12" s="17" t="s">
        <v>22</v>
      </c>
      <c r="D12" s="18">
        <f>'[4]план '!D158</f>
        <v>4795.47</v>
      </c>
      <c r="E12" s="18">
        <f>'[4]план '!E158</f>
        <v>138041.232</v>
      </c>
      <c r="F12" s="19">
        <f t="shared" si="0"/>
        <v>142836.702</v>
      </c>
      <c r="G12" s="19">
        <v>130198.73</v>
      </c>
      <c r="H12" s="20">
        <f t="shared" si="1"/>
        <v>-12637.971999999994</v>
      </c>
      <c r="I12" s="19"/>
      <c r="J12" s="19">
        <v>138041.23</v>
      </c>
      <c r="K12" s="19">
        <v>138041.23</v>
      </c>
      <c r="L12" s="25">
        <f t="shared" si="2"/>
        <v>0</v>
      </c>
      <c r="M12" s="22"/>
      <c r="N12" s="22"/>
      <c r="O12" s="22"/>
      <c r="P12" s="22"/>
      <c r="Q12" s="22"/>
    </row>
    <row r="13" spans="1:17" s="23" customFormat="1" ht="12">
      <c r="A13" s="15">
        <v>4</v>
      </c>
      <c r="B13" s="16" t="s">
        <v>24</v>
      </c>
      <c r="C13" s="26" t="s">
        <v>25</v>
      </c>
      <c r="D13" s="18">
        <f>'[4]план '!D159</f>
        <v>4923.99</v>
      </c>
      <c r="E13" s="18">
        <f>'[4]план '!E159</f>
        <v>58419.16799999999</v>
      </c>
      <c r="F13" s="19">
        <f t="shared" si="0"/>
        <v>63343.15799999999</v>
      </c>
      <c r="G13" s="19">
        <v>59742.31</v>
      </c>
      <c r="H13" s="20">
        <f t="shared" si="1"/>
        <v>-3600.847999999991</v>
      </c>
      <c r="I13" s="19">
        <v>39574.97</v>
      </c>
      <c r="J13" s="19">
        <v>89831.34</v>
      </c>
      <c r="K13" s="19">
        <v>129406.31</v>
      </c>
      <c r="L13" s="25">
        <f t="shared" si="2"/>
        <v>0</v>
      </c>
      <c r="M13" s="22"/>
      <c r="N13" s="22"/>
      <c r="O13" s="22"/>
      <c r="P13" s="22"/>
      <c r="Q13" s="22"/>
    </row>
    <row r="14" spans="1:17" s="23" customFormat="1" ht="12">
      <c r="A14" s="15">
        <v>5</v>
      </c>
      <c r="B14" s="16" t="s">
        <v>26</v>
      </c>
      <c r="C14" s="17" t="s">
        <v>22</v>
      </c>
      <c r="D14" s="18">
        <f>'[4]план '!D160</f>
        <v>4741.03</v>
      </c>
      <c r="E14" s="18">
        <f>'[4]план '!E160</f>
        <v>43295.424</v>
      </c>
      <c r="F14" s="19">
        <f t="shared" si="0"/>
        <v>48036.454</v>
      </c>
      <c r="G14" s="19">
        <v>43765.49</v>
      </c>
      <c r="H14" s="20">
        <f t="shared" si="1"/>
        <v>-4270.964</v>
      </c>
      <c r="I14" s="19"/>
      <c r="J14" s="19">
        <v>43295.42</v>
      </c>
      <c r="K14" s="19">
        <v>43295.42</v>
      </c>
      <c r="L14" s="25">
        <f t="shared" si="2"/>
        <v>0</v>
      </c>
      <c r="M14" s="22"/>
      <c r="N14" s="22"/>
      <c r="O14" s="22"/>
      <c r="P14" s="22"/>
      <c r="Q14" s="22"/>
    </row>
    <row r="15" spans="1:17" s="23" customFormat="1" ht="12">
      <c r="A15" s="15">
        <v>6</v>
      </c>
      <c r="B15" s="16" t="s">
        <v>27</v>
      </c>
      <c r="C15" s="17" t="s">
        <v>22</v>
      </c>
      <c r="D15" s="18">
        <f>'[4]план '!D161</f>
        <v>31100.76</v>
      </c>
      <c r="E15" s="18">
        <f>'[4]план '!E161</f>
        <v>284682.24</v>
      </c>
      <c r="F15" s="19">
        <f t="shared" si="0"/>
        <v>315783</v>
      </c>
      <c r="G15" s="19">
        <v>287705.74</v>
      </c>
      <c r="H15" s="20">
        <f t="shared" si="1"/>
        <v>-28077.26000000001</v>
      </c>
      <c r="I15" s="19">
        <v>-117909.21</v>
      </c>
      <c r="J15" s="19">
        <v>284682.24</v>
      </c>
      <c r="K15" s="19">
        <v>166773.03</v>
      </c>
      <c r="L15" s="21">
        <f t="shared" si="2"/>
        <v>0</v>
      </c>
      <c r="M15" s="22"/>
      <c r="N15" s="22"/>
      <c r="O15" s="22"/>
      <c r="P15" s="22"/>
      <c r="Q15" s="22"/>
    </row>
    <row r="16" spans="1:17" s="23" customFormat="1" ht="12">
      <c r="A16" s="15">
        <v>7</v>
      </c>
      <c r="B16" s="16" t="s">
        <v>95</v>
      </c>
      <c r="C16" s="17" t="s">
        <v>96</v>
      </c>
      <c r="D16" s="18">
        <f>'[4]план '!D162</f>
        <v>-2730.96</v>
      </c>
      <c r="E16" s="18">
        <f>'[4]план '!E162</f>
        <v>103007.256</v>
      </c>
      <c r="F16" s="19">
        <f t="shared" si="0"/>
        <v>100276.29599999999</v>
      </c>
      <c r="G16" s="19">
        <v>109544.25</v>
      </c>
      <c r="H16" s="20">
        <f t="shared" si="1"/>
        <v>9267.954000000012</v>
      </c>
      <c r="I16" s="19">
        <v>73067.57</v>
      </c>
      <c r="J16" s="19">
        <v>102503.16</v>
      </c>
      <c r="K16" s="19">
        <v>142826.79</v>
      </c>
      <c r="L16" s="21">
        <f t="shared" si="2"/>
        <v>-32743.940000000002</v>
      </c>
      <c r="M16" s="22"/>
      <c r="N16" s="22"/>
      <c r="O16" s="22"/>
      <c r="P16" s="22"/>
      <c r="Q16" s="22"/>
    </row>
    <row r="17" spans="1:17" s="23" customFormat="1" ht="12">
      <c r="A17" s="15">
        <v>8</v>
      </c>
      <c r="B17" s="16" t="s">
        <v>28</v>
      </c>
      <c r="C17" s="17" t="s">
        <v>29</v>
      </c>
      <c r="D17" s="18">
        <f>'[4]план '!D163</f>
        <v>-308.3</v>
      </c>
      <c r="E17" s="18">
        <f>'[4]план '!E163</f>
        <v>14760</v>
      </c>
      <c r="F17" s="19">
        <f t="shared" si="0"/>
        <v>14451.7</v>
      </c>
      <c r="G17" s="19">
        <v>14931.51</v>
      </c>
      <c r="H17" s="20">
        <f t="shared" si="1"/>
        <v>479.8099999999995</v>
      </c>
      <c r="I17" s="19">
        <v>3444</v>
      </c>
      <c r="J17" s="19">
        <f>3936+3936</f>
        <v>7872</v>
      </c>
      <c r="K17" s="19">
        <f>3444+4512</f>
        <v>7956</v>
      </c>
      <c r="L17" s="21">
        <f t="shared" si="2"/>
        <v>-3360</v>
      </c>
      <c r="M17" s="22"/>
      <c r="N17" s="22"/>
      <c r="O17" s="22"/>
      <c r="P17" s="22"/>
      <c r="Q17" s="22"/>
    </row>
    <row r="18" spans="1:17" s="23" customFormat="1" ht="12">
      <c r="A18" s="15">
        <v>9</v>
      </c>
      <c r="B18" s="16" t="s">
        <v>30</v>
      </c>
      <c r="C18" s="17" t="s">
        <v>97</v>
      </c>
      <c r="D18" s="18">
        <f>'[4]план '!D164</f>
        <v>3308.41</v>
      </c>
      <c r="E18" s="18">
        <f>'[4]план '!E164</f>
        <v>27798</v>
      </c>
      <c r="F18" s="19">
        <f t="shared" si="0"/>
        <v>31106.41</v>
      </c>
      <c r="G18" s="19">
        <v>28466.06</v>
      </c>
      <c r="H18" s="20">
        <f t="shared" si="1"/>
        <v>-2640.3499999999985</v>
      </c>
      <c r="I18" s="19">
        <v>6150</v>
      </c>
      <c r="J18" s="19">
        <v>26576</v>
      </c>
      <c r="K18" s="19">
        <v>37288</v>
      </c>
      <c r="L18" s="25">
        <f t="shared" si="2"/>
        <v>4562</v>
      </c>
      <c r="M18" s="22"/>
      <c r="N18" s="22"/>
      <c r="O18" s="22"/>
      <c r="P18" s="22"/>
      <c r="Q18" s="22"/>
    </row>
    <row r="19" spans="1:17" s="23" customFormat="1" ht="12">
      <c r="A19" s="15">
        <v>10</v>
      </c>
      <c r="B19" s="16" t="s">
        <v>32</v>
      </c>
      <c r="C19" s="26" t="s">
        <v>29</v>
      </c>
      <c r="D19" s="18">
        <f>'[4]план '!D165</f>
        <v>754.04</v>
      </c>
      <c r="E19" s="18">
        <v>11669.42</v>
      </c>
      <c r="F19" s="19">
        <f t="shared" si="0"/>
        <v>12423.46</v>
      </c>
      <c r="G19" s="19">
        <v>16674.57</v>
      </c>
      <c r="H19" s="19">
        <f t="shared" si="1"/>
        <v>4251.110000000001</v>
      </c>
      <c r="I19" s="19">
        <v>5480.59</v>
      </c>
      <c r="J19" s="19">
        <v>11669.42</v>
      </c>
      <c r="K19" s="19">
        <v>16000</v>
      </c>
      <c r="L19" s="21">
        <f t="shared" si="2"/>
        <v>-1150.0100000000002</v>
      </c>
      <c r="M19" s="22"/>
      <c r="N19" s="22"/>
      <c r="O19" s="22"/>
      <c r="P19" s="22"/>
      <c r="Q19" s="22"/>
    </row>
    <row r="20" spans="1:17" s="23" customFormat="1" ht="12">
      <c r="A20" s="15">
        <v>11</v>
      </c>
      <c r="B20" s="16" t="s">
        <v>33</v>
      </c>
      <c r="C20" s="17" t="s">
        <v>20</v>
      </c>
      <c r="D20" s="18">
        <f>'[4]план '!D166</f>
        <v>4569.86</v>
      </c>
      <c r="E20" s="18">
        <f>'[4]план '!E166</f>
        <v>16770.3</v>
      </c>
      <c r="F20" s="19">
        <f t="shared" si="0"/>
        <v>21340.16</v>
      </c>
      <c r="G20" s="19">
        <v>15986.15</v>
      </c>
      <c r="H20" s="20">
        <f t="shared" si="1"/>
        <v>-5354.01</v>
      </c>
      <c r="I20" s="19"/>
      <c r="J20" s="19">
        <f>14267.58+12880.89</f>
        <v>27148.47</v>
      </c>
      <c r="K20" s="19">
        <v>27148.47</v>
      </c>
      <c r="L20" s="21">
        <f t="shared" si="2"/>
        <v>0</v>
      </c>
      <c r="M20" s="22"/>
      <c r="N20" s="22"/>
      <c r="O20" s="22"/>
      <c r="P20" s="22"/>
      <c r="Q20" s="22"/>
    </row>
    <row r="21" spans="1:17" s="23" customFormat="1" ht="12">
      <c r="A21" s="15"/>
      <c r="B21" s="16"/>
      <c r="C21" s="17"/>
      <c r="D21" s="18">
        <f>'[4]план '!D167</f>
        <v>0</v>
      </c>
      <c r="E21" s="18">
        <f>'[4]план '!E167</f>
        <v>0</v>
      </c>
      <c r="F21" s="19">
        <f t="shared" si="0"/>
        <v>0</v>
      </c>
      <c r="G21" s="19"/>
      <c r="H21" s="20">
        <f t="shared" si="1"/>
        <v>0</v>
      </c>
      <c r="I21" s="19"/>
      <c r="J21" s="19"/>
      <c r="K21" s="19"/>
      <c r="L21" s="25">
        <f t="shared" si="2"/>
        <v>0</v>
      </c>
      <c r="M21" s="22"/>
      <c r="N21" s="22"/>
      <c r="O21" s="22"/>
      <c r="P21" s="22"/>
      <c r="Q21" s="22"/>
    </row>
    <row r="22" spans="1:17" s="23" customFormat="1" ht="12">
      <c r="A22" s="15"/>
      <c r="B22" s="16"/>
      <c r="C22" s="17"/>
      <c r="D22" s="18">
        <f>'[4]план '!D168</f>
        <v>0</v>
      </c>
      <c r="E22" s="18">
        <f>'[4]план '!E168</f>
        <v>0</v>
      </c>
      <c r="F22" s="19">
        <f t="shared" si="0"/>
        <v>0</v>
      </c>
      <c r="G22" s="19"/>
      <c r="H22" s="20"/>
      <c r="I22" s="19"/>
      <c r="J22" s="19"/>
      <c r="K22" s="19"/>
      <c r="L22" s="25"/>
      <c r="M22" s="22"/>
      <c r="N22" s="22"/>
      <c r="O22" s="22"/>
      <c r="P22" s="22"/>
      <c r="Q22" s="22"/>
    </row>
    <row r="23" spans="1:17" s="31" customFormat="1" ht="12">
      <c r="A23" s="27"/>
      <c r="B23" s="28" t="s">
        <v>36</v>
      </c>
      <c r="C23" s="17"/>
      <c r="D23" s="18">
        <f>'[4]план '!D169</f>
        <v>151319.70000000004</v>
      </c>
      <c r="E23" s="18">
        <f>SUM(E10:E22)</f>
        <v>1803959.0720000002</v>
      </c>
      <c r="F23" s="18">
        <f aca="true" t="shared" si="3" ref="F23:L23">SUM(F10:F22)</f>
        <v>1955278.7719999999</v>
      </c>
      <c r="G23" s="18">
        <f t="shared" si="3"/>
        <v>1716510.51</v>
      </c>
      <c r="H23" s="29">
        <f t="shared" si="3"/>
        <v>-238768.262</v>
      </c>
      <c r="I23" s="18">
        <f t="shared" si="3"/>
        <v>141362.15</v>
      </c>
      <c r="J23" s="18">
        <f t="shared" si="3"/>
        <v>1517721.3099999998</v>
      </c>
      <c r="K23" s="18">
        <f t="shared" si="3"/>
        <v>1589046</v>
      </c>
      <c r="L23" s="29">
        <f t="shared" si="3"/>
        <v>-70037.46000000004</v>
      </c>
      <c r="M23" s="30"/>
      <c r="N23" s="30"/>
      <c r="O23" s="30"/>
      <c r="P23" s="30"/>
      <c r="Q23" s="30"/>
    </row>
    <row r="24" spans="1:17" s="23" customFormat="1" ht="12">
      <c r="A24" s="15"/>
      <c r="B24" s="32"/>
      <c r="C24" s="17"/>
      <c r="D24" s="18">
        <f>'[4]план '!D170</f>
        <v>0</v>
      </c>
      <c r="E24" s="18">
        <f>'[4]план '!E170</f>
        <v>0</v>
      </c>
      <c r="F24" s="19"/>
      <c r="G24" s="19"/>
      <c r="H24" s="20"/>
      <c r="I24" s="19"/>
      <c r="J24" s="19"/>
      <c r="K24" s="19"/>
      <c r="L24" s="25">
        <f t="shared" si="2"/>
        <v>0</v>
      </c>
      <c r="M24" s="22"/>
      <c r="N24" s="22"/>
      <c r="O24" s="22"/>
      <c r="P24" s="22"/>
      <c r="Q24" s="22"/>
    </row>
    <row r="25" spans="1:17" s="23" customFormat="1" ht="12">
      <c r="A25" s="27">
        <v>2</v>
      </c>
      <c r="B25" s="33" t="s">
        <v>37</v>
      </c>
      <c r="C25" s="37" t="s">
        <v>38</v>
      </c>
      <c r="D25" s="18">
        <f>'[4]план '!D171</f>
        <v>-6688.18</v>
      </c>
      <c r="E25" s="18">
        <f>'[4]план '!E171</f>
        <v>103318.87</v>
      </c>
      <c r="F25" s="19">
        <f>D25+E25</f>
        <v>96630.69</v>
      </c>
      <c r="G25" s="19">
        <v>93190.9</v>
      </c>
      <c r="H25" s="20">
        <f t="shared" si="1"/>
        <v>-3439.790000000008</v>
      </c>
      <c r="I25" s="19">
        <v>13541.41</v>
      </c>
      <c r="J25" s="19">
        <v>103318.87</v>
      </c>
      <c r="K25" s="19">
        <v>99909.8</v>
      </c>
      <c r="L25" s="21">
        <f t="shared" si="2"/>
        <v>-16950.479999999992</v>
      </c>
      <c r="M25" s="22"/>
      <c r="N25" s="22"/>
      <c r="O25" s="22"/>
      <c r="P25" s="22"/>
      <c r="Q25" s="22"/>
    </row>
    <row r="26" spans="1:17" s="23" customFormat="1" ht="12">
      <c r="A26" s="27">
        <v>3</v>
      </c>
      <c r="B26" s="33" t="s">
        <v>39</v>
      </c>
      <c r="C26" s="37" t="s">
        <v>40</v>
      </c>
      <c r="D26" s="18">
        <f>'[4]план '!D172</f>
        <v>18910.25</v>
      </c>
      <c r="E26" s="18">
        <f>'[4]план '!E172</f>
        <v>124072.75</v>
      </c>
      <c r="F26" s="19">
        <f>D26+E26</f>
        <v>142983</v>
      </c>
      <c r="G26" s="19">
        <v>121641.26</v>
      </c>
      <c r="H26" s="20">
        <f t="shared" si="1"/>
        <v>-21341.740000000005</v>
      </c>
      <c r="I26" s="19">
        <v>8678.03</v>
      </c>
      <c r="J26" s="19">
        <v>124072.75</v>
      </c>
      <c r="K26" s="19">
        <v>57000</v>
      </c>
      <c r="L26" s="21">
        <f t="shared" si="2"/>
        <v>-75750.78</v>
      </c>
      <c r="M26" s="22"/>
      <c r="N26" s="22"/>
      <c r="O26" s="22"/>
      <c r="P26" s="22"/>
      <c r="Q26" s="22"/>
    </row>
    <row r="27" spans="1:17" s="23" customFormat="1" ht="12">
      <c r="A27" s="27">
        <v>4</v>
      </c>
      <c r="B27" s="33" t="s">
        <v>41</v>
      </c>
      <c r="C27" s="37" t="s">
        <v>38</v>
      </c>
      <c r="D27" s="18">
        <f>'[4]план '!D173</f>
        <v>6477.31</v>
      </c>
      <c r="E27" s="18">
        <f>'[4]план '!E173</f>
        <v>95576.69</v>
      </c>
      <c r="F27" s="19">
        <f>D27+E27</f>
        <v>102054</v>
      </c>
      <c r="G27" s="19">
        <v>94477.13</v>
      </c>
      <c r="H27" s="20">
        <f t="shared" si="1"/>
        <v>-7576.869999999995</v>
      </c>
      <c r="I27" s="19">
        <v>11276.32</v>
      </c>
      <c r="J27" s="19">
        <v>95576.69</v>
      </c>
      <c r="K27" s="19">
        <v>82919.62</v>
      </c>
      <c r="L27" s="21">
        <f t="shared" si="2"/>
        <v>-23933.390000000007</v>
      </c>
      <c r="M27" s="22"/>
      <c r="N27" s="22"/>
      <c r="O27" s="22"/>
      <c r="P27" s="22"/>
      <c r="Q27" s="22"/>
    </row>
    <row r="28" spans="1:17" s="23" customFormat="1" ht="12">
      <c r="A28" s="27"/>
      <c r="B28" s="64"/>
      <c r="C28" s="37"/>
      <c r="D28" s="18"/>
      <c r="E28" s="18"/>
      <c r="F28" s="19"/>
      <c r="G28" s="19"/>
      <c r="H28" s="20"/>
      <c r="I28" s="19"/>
      <c r="J28" s="19"/>
      <c r="K28" s="19"/>
      <c r="L28" s="21"/>
      <c r="M28" s="22"/>
      <c r="N28" s="22"/>
      <c r="O28" s="22"/>
      <c r="P28" s="22"/>
      <c r="Q28" s="22"/>
    </row>
    <row r="29" spans="1:17" s="23" customFormat="1" ht="12">
      <c r="A29" s="27">
        <v>5</v>
      </c>
      <c r="B29" s="64" t="s">
        <v>98</v>
      </c>
      <c r="C29" s="37" t="s">
        <v>40</v>
      </c>
      <c r="D29" s="18">
        <f>'[4]план '!D175</f>
        <v>138209.54</v>
      </c>
      <c r="E29" s="18">
        <v>312621.2</v>
      </c>
      <c r="F29" s="19">
        <f>D29+E29</f>
        <v>450830.74</v>
      </c>
      <c r="G29" s="19">
        <v>269322.83</v>
      </c>
      <c r="H29" s="20">
        <f t="shared" si="1"/>
        <v>-181507.90999999997</v>
      </c>
      <c r="I29" s="19">
        <v>32575.74</v>
      </c>
      <c r="J29" s="19">
        <v>312621.2</v>
      </c>
      <c r="K29" s="19">
        <v>215151.53</v>
      </c>
      <c r="L29" s="21">
        <f t="shared" si="2"/>
        <v>-130045.41000000002</v>
      </c>
      <c r="M29" s="22"/>
      <c r="N29" s="22"/>
      <c r="O29" s="22"/>
      <c r="P29" s="22"/>
      <c r="Q29" s="22"/>
    </row>
    <row r="30" spans="1:17" s="23" customFormat="1" ht="12">
      <c r="A30" s="15"/>
      <c r="B30" s="38"/>
      <c r="C30" s="38"/>
      <c r="D30" s="39"/>
      <c r="E30" s="39"/>
      <c r="F30" s="19"/>
      <c r="G30" s="19"/>
      <c r="H30" s="20"/>
      <c r="I30" s="19"/>
      <c r="J30" s="19"/>
      <c r="K30" s="19"/>
      <c r="L30" s="25">
        <f t="shared" si="2"/>
        <v>0</v>
      </c>
      <c r="M30" s="22"/>
      <c r="N30" s="22"/>
      <c r="O30" s="22"/>
      <c r="P30" s="22"/>
      <c r="Q30" s="22"/>
    </row>
    <row r="31" spans="1:17" s="45" customFormat="1" ht="12">
      <c r="A31" s="40"/>
      <c r="B31" s="41" t="s">
        <v>42</v>
      </c>
      <c r="C31" s="41"/>
      <c r="D31" s="42">
        <f>D23+D25+D26+D27+D28+D29</f>
        <v>308228.62000000005</v>
      </c>
      <c r="E31" s="42">
        <f aca="true" t="shared" si="4" ref="E31:L31">E23+E25+E26+E27+E28+E29</f>
        <v>2439548.5820000004</v>
      </c>
      <c r="F31" s="42">
        <f>F23+F25+F26+F27+F28+F29</f>
        <v>2747777.2019999996</v>
      </c>
      <c r="G31" s="42">
        <f t="shared" si="4"/>
        <v>2295142.63</v>
      </c>
      <c r="H31" s="42">
        <f t="shared" si="4"/>
        <v>-452634.572</v>
      </c>
      <c r="I31" s="42">
        <f t="shared" si="4"/>
        <v>207433.65</v>
      </c>
      <c r="J31" s="42">
        <f t="shared" si="4"/>
        <v>2153310.82</v>
      </c>
      <c r="K31" s="42">
        <f t="shared" si="4"/>
        <v>2044026.95</v>
      </c>
      <c r="L31" s="42">
        <f t="shared" si="4"/>
        <v>-316717.5200000001</v>
      </c>
      <c r="M31" s="44"/>
      <c r="N31" s="44"/>
      <c r="O31" s="44"/>
      <c r="P31" s="44"/>
      <c r="Q31" s="44"/>
    </row>
    <row r="32" spans="1:17" s="31" customFormat="1" ht="12">
      <c r="A32" s="27"/>
      <c r="B32" s="39"/>
      <c r="C32" s="39"/>
      <c r="D32" s="39"/>
      <c r="E32" s="39"/>
      <c r="F32" s="19"/>
      <c r="G32" s="19"/>
      <c r="H32" s="20"/>
      <c r="I32" s="19"/>
      <c r="J32" s="19"/>
      <c r="K32" s="19"/>
      <c r="L32" s="25">
        <f t="shared" si="2"/>
        <v>0</v>
      </c>
      <c r="M32" s="30"/>
      <c r="N32" s="30"/>
      <c r="O32" s="30"/>
      <c r="P32" s="30"/>
      <c r="Q32" s="30"/>
    </row>
    <row r="33" spans="1:12" s="50" customFormat="1" ht="12">
      <c r="A33" s="46">
        <v>7</v>
      </c>
      <c r="B33" s="47" t="s">
        <v>43</v>
      </c>
      <c r="C33" s="47"/>
      <c r="D33" s="48">
        <f aca="true" t="shared" si="5" ref="D33:L33">SUM(D34:D42)</f>
        <v>0</v>
      </c>
      <c r="E33" s="48">
        <f t="shared" si="5"/>
        <v>0</v>
      </c>
      <c r="F33" s="48">
        <f t="shared" si="5"/>
        <v>0</v>
      </c>
      <c r="G33" s="48">
        <f t="shared" si="5"/>
        <v>0</v>
      </c>
      <c r="H33" s="49">
        <f t="shared" si="5"/>
        <v>0</v>
      </c>
      <c r="I33" s="48">
        <f t="shared" si="5"/>
        <v>22724.04</v>
      </c>
      <c r="J33" s="48">
        <f t="shared" si="5"/>
        <v>106284.4</v>
      </c>
      <c r="K33" s="48">
        <f t="shared" si="5"/>
        <v>121527.94</v>
      </c>
      <c r="L33" s="49">
        <f t="shared" si="5"/>
        <v>-7480.5</v>
      </c>
    </row>
    <row r="34" spans="1:12" ht="12">
      <c r="A34" s="51"/>
      <c r="B34" s="52" t="s">
        <v>44</v>
      </c>
      <c r="C34" s="53" t="s">
        <v>20</v>
      </c>
      <c r="D34" s="53"/>
      <c r="E34" s="53"/>
      <c r="F34" s="54"/>
      <c r="G34" s="54"/>
      <c r="H34" s="55"/>
      <c r="I34" s="54">
        <v>0</v>
      </c>
      <c r="J34" s="54">
        <v>27729.44</v>
      </c>
      <c r="K34" s="54">
        <v>27729.44</v>
      </c>
      <c r="L34" s="25">
        <f t="shared" si="2"/>
        <v>0</v>
      </c>
    </row>
    <row r="35" spans="1:12" ht="12">
      <c r="A35" s="51"/>
      <c r="B35" s="52"/>
      <c r="C35" s="53"/>
      <c r="D35" s="53"/>
      <c r="E35" s="53"/>
      <c r="F35" s="54"/>
      <c r="G35" s="54"/>
      <c r="H35" s="55"/>
      <c r="I35" s="54"/>
      <c r="J35" s="54"/>
      <c r="K35" s="54"/>
      <c r="L35" s="25"/>
    </row>
    <row r="36" spans="1:12" ht="12">
      <c r="A36" s="51"/>
      <c r="B36" s="52" t="s">
        <v>99</v>
      </c>
      <c r="C36" s="52" t="s">
        <v>100</v>
      </c>
      <c r="D36" s="52"/>
      <c r="E36" s="52"/>
      <c r="F36" s="54"/>
      <c r="G36" s="54"/>
      <c r="H36" s="55"/>
      <c r="I36" s="54"/>
      <c r="J36" s="54">
        <v>4600</v>
      </c>
      <c r="K36" s="54">
        <v>4600</v>
      </c>
      <c r="L36" s="25">
        <f t="shared" si="2"/>
        <v>0</v>
      </c>
    </row>
    <row r="37" spans="1:12" ht="12">
      <c r="A37" s="51"/>
      <c r="B37" s="52" t="s">
        <v>49</v>
      </c>
      <c r="C37" s="52" t="s">
        <v>50</v>
      </c>
      <c r="D37" s="52"/>
      <c r="E37" s="52"/>
      <c r="F37" s="54"/>
      <c r="G37" s="54"/>
      <c r="H37" s="55"/>
      <c r="I37" s="54">
        <v>2992</v>
      </c>
      <c r="J37" s="54">
        <v>18700</v>
      </c>
      <c r="K37" s="54">
        <v>17204</v>
      </c>
      <c r="L37" s="21">
        <f t="shared" si="2"/>
        <v>-4488</v>
      </c>
    </row>
    <row r="38" spans="1:12" ht="12">
      <c r="A38" s="51"/>
      <c r="B38" s="52" t="s">
        <v>101</v>
      </c>
      <c r="C38" s="52" t="s">
        <v>29</v>
      </c>
      <c r="D38" s="52"/>
      <c r="E38" s="52"/>
      <c r="F38" s="54"/>
      <c r="G38" s="54"/>
      <c r="H38" s="55"/>
      <c r="I38" s="54">
        <v>2600.04</v>
      </c>
      <c r="J38" s="54">
        <v>2984.96</v>
      </c>
      <c r="K38" s="54">
        <v>1462.5</v>
      </c>
      <c r="L38" s="21">
        <f t="shared" si="2"/>
        <v>-4122.5</v>
      </c>
    </row>
    <row r="39" spans="1:12" ht="12">
      <c r="A39" s="51"/>
      <c r="B39" s="52"/>
      <c r="C39" s="52"/>
      <c r="D39" s="52"/>
      <c r="E39" s="52"/>
      <c r="F39" s="54"/>
      <c r="G39" s="54"/>
      <c r="H39" s="55"/>
      <c r="I39" s="54"/>
      <c r="J39" s="54"/>
      <c r="K39" s="54"/>
      <c r="L39" s="25">
        <f t="shared" si="2"/>
        <v>0</v>
      </c>
    </row>
    <row r="40" spans="1:12" ht="12">
      <c r="A40" s="51"/>
      <c r="B40" s="52"/>
      <c r="C40" s="52"/>
      <c r="D40" s="52"/>
      <c r="E40" s="52"/>
      <c r="F40" s="54"/>
      <c r="G40" s="54"/>
      <c r="H40" s="55"/>
      <c r="I40" s="54"/>
      <c r="J40" s="54"/>
      <c r="K40" s="54"/>
      <c r="L40" s="25">
        <f t="shared" si="2"/>
        <v>0</v>
      </c>
    </row>
    <row r="41" spans="1:12" ht="12">
      <c r="A41" s="51"/>
      <c r="B41" s="52"/>
      <c r="C41" s="52"/>
      <c r="D41" s="52"/>
      <c r="E41" s="52"/>
      <c r="F41" s="54"/>
      <c r="G41" s="54"/>
      <c r="H41" s="55"/>
      <c r="I41" s="54"/>
      <c r="J41" s="54"/>
      <c r="K41" s="54"/>
      <c r="L41" s="25">
        <f t="shared" si="2"/>
        <v>0</v>
      </c>
    </row>
    <row r="42" spans="1:12" ht="12">
      <c r="A42" s="51"/>
      <c r="B42" s="52" t="s">
        <v>102</v>
      </c>
      <c r="C42" s="52" t="s">
        <v>103</v>
      </c>
      <c r="D42" s="52"/>
      <c r="E42" s="52"/>
      <c r="F42" s="54"/>
      <c r="G42" s="54"/>
      <c r="H42" s="55"/>
      <c r="I42" s="54">
        <v>17132</v>
      </c>
      <c r="J42" s="54">
        <v>52270</v>
      </c>
      <c r="K42" s="54">
        <v>70532</v>
      </c>
      <c r="L42" s="25">
        <f t="shared" si="2"/>
        <v>1130</v>
      </c>
    </row>
    <row r="43" spans="1:12" ht="12">
      <c r="A43" s="51"/>
      <c r="B43" s="53"/>
      <c r="C43" s="53"/>
      <c r="D43" s="53"/>
      <c r="E43" s="53"/>
      <c r="F43" s="54"/>
      <c r="G43" s="54"/>
      <c r="H43" s="55"/>
      <c r="I43" s="54"/>
      <c r="J43" s="54"/>
      <c r="K43" s="54"/>
      <c r="L43" s="25">
        <f t="shared" si="2"/>
        <v>0</v>
      </c>
    </row>
    <row r="44" spans="1:12" s="50" customFormat="1" ht="12">
      <c r="A44" s="46"/>
      <c r="B44" s="47" t="s">
        <v>57</v>
      </c>
      <c r="C44" s="47"/>
      <c r="D44" s="48">
        <f aca="true" t="shared" si="6" ref="D44:J44">D31+D33</f>
        <v>308228.62000000005</v>
      </c>
      <c r="E44" s="48">
        <f t="shared" si="6"/>
        <v>2439548.5820000004</v>
      </c>
      <c r="F44" s="48">
        <f t="shared" si="6"/>
        <v>2747777.2019999996</v>
      </c>
      <c r="G44" s="48">
        <f t="shared" si="6"/>
        <v>2295142.63</v>
      </c>
      <c r="H44" s="49">
        <f t="shared" si="6"/>
        <v>-452634.572</v>
      </c>
      <c r="I44" s="48">
        <f t="shared" si="6"/>
        <v>230157.69</v>
      </c>
      <c r="J44" s="48">
        <f t="shared" si="6"/>
        <v>2259595.2199999997</v>
      </c>
      <c r="K44" s="48">
        <f>K31+K33</f>
        <v>2165554.89</v>
      </c>
      <c r="L44" s="49">
        <f>L31+L33</f>
        <v>-324198.0200000001</v>
      </c>
    </row>
    <row r="45" spans="1:12" ht="12">
      <c r="A45" s="51"/>
      <c r="B45" s="56"/>
      <c r="C45" s="26"/>
      <c r="D45" s="26"/>
      <c r="E45" s="26"/>
      <c r="F45" s="54"/>
      <c r="G45" s="54"/>
      <c r="H45" s="55"/>
      <c r="I45" s="54"/>
      <c r="J45" s="54"/>
      <c r="K45" s="54"/>
      <c r="L45" s="25">
        <f t="shared" si="2"/>
        <v>0</v>
      </c>
    </row>
    <row r="46" spans="1:12" s="50" customFormat="1" ht="12">
      <c r="A46" s="46"/>
      <c r="B46" s="47" t="s">
        <v>58</v>
      </c>
      <c r="C46" s="57"/>
      <c r="D46" s="42">
        <f aca="true" t="shared" si="7" ref="D46:L46">SUM(D47:D51)</f>
        <v>0</v>
      </c>
      <c r="E46" s="42">
        <f t="shared" si="7"/>
        <v>16978</v>
      </c>
      <c r="F46" s="42">
        <f t="shared" si="7"/>
        <v>16978</v>
      </c>
      <c r="G46" s="42">
        <f t="shared" si="7"/>
        <v>16978</v>
      </c>
      <c r="H46" s="42">
        <f t="shared" si="7"/>
        <v>0</v>
      </c>
      <c r="I46" s="42">
        <f t="shared" si="7"/>
        <v>0</v>
      </c>
      <c r="J46" s="42">
        <f t="shared" si="7"/>
        <v>0</v>
      </c>
      <c r="K46" s="42">
        <f t="shared" si="7"/>
        <v>0</v>
      </c>
      <c r="L46" s="42">
        <f t="shared" si="7"/>
        <v>0</v>
      </c>
    </row>
    <row r="47" spans="1:12" ht="12">
      <c r="A47" s="51"/>
      <c r="B47" s="53"/>
      <c r="C47" s="58"/>
      <c r="D47" s="58"/>
      <c r="E47" s="59"/>
      <c r="F47" s="19">
        <f>D47+E47</f>
        <v>0</v>
      </c>
      <c r="G47" s="19"/>
      <c r="H47" s="20">
        <f>G47-F47</f>
        <v>0</v>
      </c>
      <c r="I47" s="19"/>
      <c r="J47" s="19"/>
      <c r="K47" s="19"/>
      <c r="L47" s="25">
        <f t="shared" si="2"/>
        <v>0</v>
      </c>
    </row>
    <row r="48" spans="1:12" ht="12">
      <c r="A48" s="51"/>
      <c r="B48" s="53"/>
      <c r="C48" s="65"/>
      <c r="D48" s="63">
        <v>0</v>
      </c>
      <c r="E48" s="59"/>
      <c r="F48" s="19">
        <f>D48+E48</f>
        <v>0</v>
      </c>
      <c r="G48" s="19"/>
      <c r="H48" s="20">
        <f>G48-F48</f>
        <v>0</v>
      </c>
      <c r="I48" s="19"/>
      <c r="J48" s="19"/>
      <c r="K48" s="19"/>
      <c r="L48" s="25">
        <f t="shared" si="2"/>
        <v>0</v>
      </c>
    </row>
    <row r="49" spans="1:12" ht="12">
      <c r="A49" s="51"/>
      <c r="B49" s="53"/>
      <c r="C49" s="53"/>
      <c r="D49" s="54"/>
      <c r="E49" s="54"/>
      <c r="F49" s="19">
        <f>D49+E49</f>
        <v>0</v>
      </c>
      <c r="G49" s="19"/>
      <c r="H49" s="20">
        <f>G49-F49</f>
        <v>0</v>
      </c>
      <c r="I49" s="19"/>
      <c r="J49" s="19"/>
      <c r="K49" s="19"/>
      <c r="L49" s="25">
        <f t="shared" si="2"/>
        <v>0</v>
      </c>
    </row>
    <row r="50" spans="1:12" ht="12">
      <c r="A50" s="51"/>
      <c r="B50" s="53"/>
      <c r="C50" s="53"/>
      <c r="D50" s="53"/>
      <c r="E50" s="53"/>
      <c r="F50" s="19">
        <f>D50+E50</f>
        <v>0</v>
      </c>
      <c r="G50" s="19"/>
      <c r="H50" s="20">
        <f>G50-F50</f>
        <v>0</v>
      </c>
      <c r="I50" s="19"/>
      <c r="J50" s="19"/>
      <c r="K50" s="19"/>
      <c r="L50" s="25">
        <f t="shared" si="2"/>
        <v>0</v>
      </c>
    </row>
    <row r="51" spans="1:12" ht="12">
      <c r="A51" s="51"/>
      <c r="B51" s="53" t="s">
        <v>104</v>
      </c>
      <c r="C51" s="53" t="s">
        <v>105</v>
      </c>
      <c r="D51" s="54">
        <v>0</v>
      </c>
      <c r="E51" s="54">
        <v>16978</v>
      </c>
      <c r="F51" s="19">
        <f>D51+E51</f>
        <v>16978</v>
      </c>
      <c r="G51" s="19">
        <v>16978</v>
      </c>
      <c r="H51" s="20">
        <f>G51-F51</f>
        <v>0</v>
      </c>
      <c r="I51" s="19"/>
      <c r="J51" s="19"/>
      <c r="K51" s="19"/>
      <c r="L51" s="25">
        <f t="shared" si="2"/>
        <v>0</v>
      </c>
    </row>
    <row r="52" spans="1:12" s="50" customFormat="1" ht="12">
      <c r="A52" s="46"/>
      <c r="B52" s="47" t="s">
        <v>63</v>
      </c>
      <c r="C52" s="57"/>
      <c r="D52" s="42">
        <f aca="true" t="shared" si="8" ref="D52:L52">D44+D46</f>
        <v>308228.62000000005</v>
      </c>
      <c r="E52" s="42">
        <f t="shared" si="8"/>
        <v>2456526.5820000004</v>
      </c>
      <c r="F52" s="42">
        <f t="shared" si="8"/>
        <v>2764755.2019999996</v>
      </c>
      <c r="G52" s="42">
        <f t="shared" si="8"/>
        <v>2312120.63</v>
      </c>
      <c r="H52" s="43">
        <f t="shared" si="8"/>
        <v>-452634.572</v>
      </c>
      <c r="I52" s="42">
        <f t="shared" si="8"/>
        <v>230157.69</v>
      </c>
      <c r="J52" s="42">
        <f t="shared" si="8"/>
        <v>2259595.2199999997</v>
      </c>
      <c r="K52" s="42">
        <f>K44+K46</f>
        <v>2165554.89</v>
      </c>
      <c r="L52" s="43">
        <f t="shared" si="8"/>
        <v>-324198.0200000001</v>
      </c>
    </row>
    <row r="53" spans="1:12" ht="12">
      <c r="A53" s="51"/>
      <c r="B53" s="53"/>
      <c r="C53" s="58"/>
      <c r="D53" s="58"/>
      <c r="E53" s="58"/>
      <c r="F53" s="19"/>
      <c r="G53" s="19"/>
      <c r="H53" s="20"/>
      <c r="I53" s="19"/>
      <c r="J53" s="19"/>
      <c r="K53" s="19"/>
      <c r="L53" s="25"/>
    </row>
    <row r="54" spans="1:12" ht="12">
      <c r="A54" s="51"/>
      <c r="B54" s="53" t="s">
        <v>64</v>
      </c>
      <c r="C54" s="58"/>
      <c r="D54" s="58"/>
      <c r="E54" s="58"/>
      <c r="F54" s="19"/>
      <c r="G54" s="19"/>
      <c r="H54" s="20"/>
      <c r="I54" s="19"/>
      <c r="J54" s="19"/>
      <c r="K54" s="19"/>
      <c r="L54" s="25"/>
    </row>
    <row r="55" spans="1:12" ht="12">
      <c r="A55" s="51"/>
      <c r="B55" s="53" t="s">
        <v>65</v>
      </c>
      <c r="C55" s="58"/>
      <c r="D55" s="58"/>
      <c r="E55" s="58"/>
      <c r="F55" s="19"/>
      <c r="G55" s="19"/>
      <c r="H55" s="20"/>
      <c r="I55" s="19"/>
      <c r="J55" s="19"/>
      <c r="K55" s="19"/>
      <c r="L55" s="25"/>
    </row>
    <row r="56" spans="1:12" ht="12">
      <c r="A56" s="51"/>
      <c r="B56" s="56"/>
      <c r="C56" s="26"/>
      <c r="D56" s="26"/>
      <c r="E56" s="26"/>
      <c r="F56" s="54"/>
      <c r="G56" s="54"/>
      <c r="H56" s="55"/>
      <c r="I56" s="54"/>
      <c r="J56" s="54"/>
      <c r="K56" s="54"/>
      <c r="L56" s="54"/>
    </row>
    <row r="57" spans="1:12" s="50" customFormat="1" ht="12">
      <c r="A57" s="46"/>
      <c r="B57" s="60"/>
      <c r="C57" s="61"/>
      <c r="D57" s="48">
        <f aca="true" t="shared" si="9" ref="D57:L57">D52+D54+D55</f>
        <v>308228.62000000005</v>
      </c>
      <c r="E57" s="48">
        <f t="shared" si="9"/>
        <v>2456526.5820000004</v>
      </c>
      <c r="F57" s="48">
        <f t="shared" si="9"/>
        <v>2764755.2019999996</v>
      </c>
      <c r="G57" s="48">
        <f t="shared" si="9"/>
        <v>2312120.63</v>
      </c>
      <c r="H57" s="49">
        <f t="shared" si="9"/>
        <v>-452634.572</v>
      </c>
      <c r="I57" s="48">
        <f t="shared" si="9"/>
        <v>230157.69</v>
      </c>
      <c r="J57" s="48">
        <f t="shared" si="9"/>
        <v>2259595.2199999997</v>
      </c>
      <c r="K57" s="48">
        <f>K52+K54+K55</f>
        <v>2165554.89</v>
      </c>
      <c r="L57" s="49">
        <f t="shared" si="9"/>
        <v>-324198.0200000001</v>
      </c>
    </row>
    <row r="58" ht="12">
      <c r="K58" s="4">
        <f>SUM(K59:K60)</f>
        <v>0</v>
      </c>
    </row>
    <row r="59" spans="2:3" ht="12">
      <c r="B59" s="2"/>
      <c r="C59" s="5"/>
    </row>
    <row r="60" spans="2:4" ht="12">
      <c r="B60" s="2" t="s">
        <v>68</v>
      </c>
      <c r="C60" s="5" t="s">
        <v>69</v>
      </c>
      <c r="D60" s="3" t="s">
        <v>70</v>
      </c>
    </row>
    <row r="61" spans="1:4" ht="12">
      <c r="A61" s="62"/>
      <c r="B61" s="2" t="s">
        <v>72</v>
      </c>
      <c r="C61" s="5" t="s">
        <v>69</v>
      </c>
      <c r="D61" s="3" t="s">
        <v>73</v>
      </c>
    </row>
  </sheetData>
  <mergeCells count="5">
    <mergeCell ref="I4:L4"/>
    <mergeCell ref="A4:A5"/>
    <mergeCell ref="B4:B5"/>
    <mergeCell ref="C4:C5"/>
    <mergeCell ref="D4:H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1"/>
  <sheetViews>
    <sheetView workbookViewId="0" topLeftCell="A16">
      <selection activeCell="A37" sqref="A37"/>
    </sheetView>
  </sheetViews>
  <sheetFormatPr defaultColWidth="9.00390625" defaultRowHeight="12.75"/>
  <cols>
    <col min="1" max="1" width="4.75390625" style="1" customWidth="1"/>
    <col min="2" max="2" width="41.625" style="6" customWidth="1"/>
    <col min="3" max="3" width="27.00390625" style="3" customWidth="1"/>
    <col min="4" max="4" width="14.75390625" style="3" customWidth="1"/>
    <col min="5" max="5" width="14.375" style="3" customWidth="1"/>
    <col min="6" max="6" width="15.25390625" style="4" customWidth="1"/>
    <col min="7" max="8" width="14.875" style="4" customWidth="1"/>
    <col min="9" max="9" width="13.875" style="4" customWidth="1"/>
    <col min="10" max="11" width="14.875" style="4" customWidth="1"/>
    <col min="12" max="12" width="15.625" style="4" customWidth="1"/>
    <col min="13" max="16384" width="9.125" style="1" customWidth="1"/>
  </cols>
  <sheetData>
    <row r="1" ht="12">
      <c r="B1" s="2" t="s">
        <v>106</v>
      </c>
    </row>
    <row r="2" spans="2:5" ht="12">
      <c r="B2" s="2" t="s">
        <v>1</v>
      </c>
      <c r="C2" s="5"/>
      <c r="D2" s="5"/>
      <c r="E2" s="5"/>
    </row>
    <row r="4" spans="1:12" s="8" customFormat="1" ht="12.75" customHeight="1">
      <c r="A4" s="68" t="s">
        <v>2</v>
      </c>
      <c r="B4" s="35" t="s">
        <v>3</v>
      </c>
      <c r="C4" s="69" t="s">
        <v>4</v>
      </c>
      <c r="D4" s="71" t="s">
        <v>5</v>
      </c>
      <c r="E4" s="72"/>
      <c r="F4" s="72"/>
      <c r="G4" s="72"/>
      <c r="H4" s="73"/>
      <c r="I4" s="67" t="s">
        <v>6</v>
      </c>
      <c r="J4" s="67"/>
      <c r="K4" s="67"/>
      <c r="L4" s="67"/>
    </row>
    <row r="5" spans="1:12" s="8" customFormat="1" ht="51" customHeight="1">
      <c r="A5" s="34"/>
      <c r="B5" s="36"/>
      <c r="C5" s="70"/>
      <c r="D5" s="12" t="s">
        <v>7</v>
      </c>
      <c r="E5" s="12" t="s">
        <v>8</v>
      </c>
      <c r="F5" s="13" t="s">
        <v>9</v>
      </c>
      <c r="G5" s="13" t="s">
        <v>94</v>
      </c>
      <c r="H5" s="13" t="s">
        <v>11</v>
      </c>
      <c r="I5" s="13" t="s">
        <v>12</v>
      </c>
      <c r="J5" s="13" t="s">
        <v>13</v>
      </c>
      <c r="K5" s="13" t="s">
        <v>14</v>
      </c>
      <c r="L5" s="13" t="s">
        <v>15</v>
      </c>
    </row>
    <row r="6" spans="1:12" s="8" customFormat="1" ht="15" customHeight="1">
      <c r="A6" s="9"/>
      <c r="B6" s="10" t="s">
        <v>16</v>
      </c>
      <c r="C6" s="11">
        <f>'[4]план '!I150</f>
        <v>3936</v>
      </c>
      <c r="D6" s="12"/>
      <c r="E6" s="12"/>
      <c r="F6" s="13"/>
      <c r="G6" s="13"/>
      <c r="H6" s="13"/>
      <c r="I6" s="10"/>
      <c r="J6" s="10"/>
      <c r="K6" s="10"/>
      <c r="L6" s="10"/>
    </row>
    <row r="7" spans="1:12" s="8" customFormat="1" ht="12">
      <c r="A7" s="14"/>
      <c r="B7" s="13" t="s">
        <v>17</v>
      </c>
      <c r="C7" s="12">
        <f>'[4]план '!I152</f>
        <v>125</v>
      </c>
      <c r="D7" s="12"/>
      <c r="E7" s="12"/>
      <c r="F7" s="7"/>
      <c r="G7" s="7"/>
      <c r="H7" s="7"/>
      <c r="I7" s="7"/>
      <c r="J7" s="7"/>
      <c r="K7" s="7"/>
      <c r="L7" s="7"/>
    </row>
    <row r="8" spans="1:12" s="8" customFormat="1" ht="12">
      <c r="A8" s="14">
        <v>1</v>
      </c>
      <c r="B8" s="13" t="s">
        <v>18</v>
      </c>
      <c r="C8" s="12"/>
      <c r="D8" s="12"/>
      <c r="E8" s="12"/>
      <c r="F8" s="7"/>
      <c r="G8" s="7"/>
      <c r="H8" s="7"/>
      <c r="I8" s="7"/>
      <c r="J8" s="7"/>
      <c r="K8" s="7"/>
      <c r="L8" s="7"/>
    </row>
    <row r="9" spans="1:12" s="8" customFormat="1" ht="12">
      <c r="A9" s="14"/>
      <c r="B9" s="13"/>
      <c r="C9" s="12"/>
      <c r="D9" s="12"/>
      <c r="E9" s="12"/>
      <c r="F9" s="7"/>
      <c r="G9" s="7"/>
      <c r="H9" s="7"/>
      <c r="I9" s="7"/>
      <c r="J9" s="7"/>
      <c r="K9" s="7"/>
      <c r="L9" s="7"/>
    </row>
    <row r="10" spans="1:17" s="23" customFormat="1" ht="12">
      <c r="A10" s="15">
        <v>1</v>
      </c>
      <c r="B10" s="16" t="s">
        <v>19</v>
      </c>
      <c r="C10" s="17" t="s">
        <v>20</v>
      </c>
      <c r="D10" s="18">
        <f>'[4]план '!H156</f>
        <v>111782.01</v>
      </c>
      <c r="E10" s="18">
        <f>'[4]план '!I156</f>
        <v>1615176.96</v>
      </c>
      <c r="F10" s="19">
        <f>D10+E10</f>
        <v>1726958.97</v>
      </c>
      <c r="G10" s="19">
        <v>1438622.45</v>
      </c>
      <c r="H10" s="20">
        <f>G10-F10</f>
        <v>-288336.52</v>
      </c>
      <c r="I10" s="19">
        <v>383748.74</v>
      </c>
      <c r="J10" s="19">
        <v>1058856.96</v>
      </c>
      <c r="K10" s="19">
        <v>1287375.86</v>
      </c>
      <c r="L10" s="21">
        <f>K10-J10-I10</f>
        <v>-155229.83999999985</v>
      </c>
      <c r="M10" s="22"/>
      <c r="N10" s="22"/>
      <c r="O10" s="22"/>
      <c r="P10" s="22"/>
      <c r="Q10" s="22"/>
    </row>
    <row r="11" spans="1:17" s="23" customFormat="1" ht="12">
      <c r="A11" s="15">
        <v>2</v>
      </c>
      <c r="B11" s="24" t="s">
        <v>21</v>
      </c>
      <c r="C11" s="17" t="s">
        <v>22</v>
      </c>
      <c r="D11" s="18">
        <f>'[4]план '!H157</f>
        <v>5222.19</v>
      </c>
      <c r="E11" s="18">
        <f>'[4]план '!I157</f>
        <v>77224.32</v>
      </c>
      <c r="F11" s="19">
        <f aca="true" t="shared" si="0" ref="F11:F22">D11+E11</f>
        <v>82446.51000000001</v>
      </c>
      <c r="G11" s="19">
        <v>73114.26</v>
      </c>
      <c r="H11" s="20">
        <f aca="true" t="shared" si="1" ref="H11:H29">G11-F11</f>
        <v>-9332.250000000015</v>
      </c>
      <c r="I11" s="19"/>
      <c r="J11" s="19">
        <v>77224.32</v>
      </c>
      <c r="K11" s="19">
        <v>77224.32</v>
      </c>
      <c r="L11" s="25">
        <f aca="true" t="shared" si="2" ref="L11:L51">K11-J11-I11</f>
        <v>0</v>
      </c>
      <c r="M11" s="22"/>
      <c r="N11" s="22"/>
      <c r="O11" s="22"/>
      <c r="P11" s="22"/>
      <c r="Q11" s="22"/>
    </row>
    <row r="12" spans="1:17" s="23" customFormat="1" ht="12">
      <c r="A12" s="15">
        <v>3</v>
      </c>
      <c r="B12" s="24" t="s">
        <v>23</v>
      </c>
      <c r="C12" s="17" t="s">
        <v>22</v>
      </c>
      <c r="D12" s="18">
        <f>'[4]план '!H158</f>
        <v>10696.75</v>
      </c>
      <c r="E12" s="18">
        <f>'[4]план '!I158</f>
        <v>157991.04</v>
      </c>
      <c r="F12" s="19">
        <f t="shared" si="0"/>
        <v>168687.79</v>
      </c>
      <c r="G12" s="19">
        <v>148878.45</v>
      </c>
      <c r="H12" s="20">
        <f t="shared" si="1"/>
        <v>-19809.339999999997</v>
      </c>
      <c r="I12" s="19"/>
      <c r="J12" s="19">
        <v>157991.04</v>
      </c>
      <c r="K12" s="19">
        <v>157991.04</v>
      </c>
      <c r="L12" s="25">
        <f t="shared" si="2"/>
        <v>0</v>
      </c>
      <c r="M12" s="22"/>
      <c r="N12" s="22"/>
      <c r="O12" s="22"/>
      <c r="P12" s="22"/>
      <c r="Q12" s="22"/>
    </row>
    <row r="13" spans="1:17" s="23" customFormat="1" ht="12">
      <c r="A13" s="15">
        <v>4</v>
      </c>
      <c r="B13" s="16" t="s">
        <v>24</v>
      </c>
      <c r="C13" s="26" t="s">
        <v>25</v>
      </c>
      <c r="D13" s="18">
        <f>'[4]план '!H159</f>
        <v>6775.26</v>
      </c>
      <c r="E13" s="18">
        <f>'[4]план '!I159</f>
        <v>95644.8</v>
      </c>
      <c r="F13" s="19">
        <f t="shared" si="0"/>
        <v>102420.06</v>
      </c>
      <c r="G13" s="19">
        <v>90262.72</v>
      </c>
      <c r="H13" s="20">
        <f t="shared" si="1"/>
        <v>-12157.339999999997</v>
      </c>
      <c r="I13" s="19">
        <v>29120</v>
      </c>
      <c r="J13" s="19">
        <v>109666.2</v>
      </c>
      <c r="K13" s="19">
        <v>138786.2</v>
      </c>
      <c r="L13" s="25">
        <f t="shared" si="2"/>
        <v>0</v>
      </c>
      <c r="M13" s="22"/>
      <c r="N13" s="22"/>
      <c r="O13" s="22"/>
      <c r="P13" s="22"/>
      <c r="Q13" s="22"/>
    </row>
    <row r="14" spans="1:17" s="23" customFormat="1" ht="12">
      <c r="A14" s="15">
        <v>5</v>
      </c>
      <c r="B14" s="16" t="s">
        <v>26</v>
      </c>
      <c r="C14" s="17" t="s">
        <v>22</v>
      </c>
      <c r="D14" s="18">
        <f>'[4]план '!H160</f>
        <v>4678.61</v>
      </c>
      <c r="E14" s="18">
        <f>'[4]план '!I160</f>
        <v>68958.72</v>
      </c>
      <c r="F14" s="19">
        <f t="shared" si="0"/>
        <v>73637.33</v>
      </c>
      <c r="G14" s="19">
        <v>64761.44</v>
      </c>
      <c r="H14" s="20">
        <f t="shared" si="1"/>
        <v>-8875.89</v>
      </c>
      <c r="I14" s="19"/>
      <c r="J14" s="19">
        <v>68958.72</v>
      </c>
      <c r="K14" s="19">
        <v>68958.72</v>
      </c>
      <c r="L14" s="25">
        <f t="shared" si="2"/>
        <v>0</v>
      </c>
      <c r="M14" s="22"/>
      <c r="N14" s="22"/>
      <c r="O14" s="22"/>
      <c r="P14" s="22"/>
      <c r="Q14" s="22"/>
    </row>
    <row r="15" spans="1:17" s="23" customFormat="1" ht="12">
      <c r="A15" s="15">
        <v>6</v>
      </c>
      <c r="B15" s="16" t="s">
        <v>27</v>
      </c>
      <c r="C15" s="17" t="s">
        <v>22</v>
      </c>
      <c r="D15" s="18">
        <f>'[4]план '!H161</f>
        <v>30711.9</v>
      </c>
      <c r="E15" s="18">
        <f>'[4]план '!I161</f>
        <v>453427.19999999995</v>
      </c>
      <c r="F15" s="19">
        <f t="shared" si="0"/>
        <v>484139.1</v>
      </c>
      <c r="G15" s="19">
        <v>427842.7</v>
      </c>
      <c r="H15" s="20">
        <f t="shared" si="1"/>
        <v>-56296.399999999965</v>
      </c>
      <c r="I15" s="19">
        <v>-181831.8</v>
      </c>
      <c r="J15" s="19">
        <v>453427.2</v>
      </c>
      <c r="K15" s="19">
        <f>271595.4+121449.7</f>
        <v>393045.10000000003</v>
      </c>
      <c r="L15" s="25">
        <f t="shared" si="2"/>
        <v>121449.70000000001</v>
      </c>
      <c r="M15" s="22"/>
      <c r="N15" s="22"/>
      <c r="O15" s="22"/>
      <c r="P15" s="22"/>
      <c r="Q15" s="22"/>
    </row>
    <row r="16" spans="1:17" s="23" customFormat="1" ht="12">
      <c r="A16" s="15">
        <v>7</v>
      </c>
      <c r="B16" s="16" t="s">
        <v>95</v>
      </c>
      <c r="C16" s="17" t="s">
        <v>96</v>
      </c>
      <c r="D16" s="18">
        <f>'[4]план '!H162</f>
        <v>12327.47</v>
      </c>
      <c r="E16" s="18">
        <f>'[4]план '!I162</f>
        <v>158585.71200000003</v>
      </c>
      <c r="F16" s="19">
        <f t="shared" si="0"/>
        <v>170913.18200000003</v>
      </c>
      <c r="G16" s="19">
        <v>154979.31</v>
      </c>
      <c r="H16" s="20">
        <f t="shared" si="1"/>
        <v>-15933.872000000032</v>
      </c>
      <c r="I16" s="19"/>
      <c r="J16" s="19">
        <v>158811.24</v>
      </c>
      <c r="K16" s="19">
        <v>129192.94</v>
      </c>
      <c r="L16" s="21">
        <f t="shared" si="2"/>
        <v>-29618.29999999999</v>
      </c>
      <c r="M16" s="22"/>
      <c r="N16" s="22"/>
      <c r="O16" s="22"/>
      <c r="P16" s="22"/>
      <c r="Q16" s="22"/>
    </row>
    <row r="17" spans="1:17" s="23" customFormat="1" ht="12">
      <c r="A17" s="15">
        <v>8</v>
      </c>
      <c r="B17" s="16" t="s">
        <v>28</v>
      </c>
      <c r="C17" s="17" t="s">
        <v>29</v>
      </c>
      <c r="D17" s="18">
        <f>'[4]план '!H163</f>
        <v>1339.52</v>
      </c>
      <c r="E17" s="18">
        <f>'[4]план '!I163</f>
        <v>19440</v>
      </c>
      <c r="F17" s="19">
        <f t="shared" si="0"/>
        <v>20779.52</v>
      </c>
      <c r="G17" s="19">
        <v>17011.52</v>
      </c>
      <c r="H17" s="20">
        <f t="shared" si="1"/>
        <v>-3768</v>
      </c>
      <c r="I17" s="19"/>
      <c r="J17" s="19">
        <f>3936+3936</f>
        <v>7872</v>
      </c>
      <c r="K17" s="19">
        <v>4512</v>
      </c>
      <c r="L17" s="21">
        <f t="shared" si="2"/>
        <v>-3360</v>
      </c>
      <c r="M17" s="22"/>
      <c r="N17" s="22"/>
      <c r="O17" s="22"/>
      <c r="P17" s="22"/>
      <c r="Q17" s="22"/>
    </row>
    <row r="18" spans="1:17" s="23" customFormat="1" ht="12">
      <c r="A18" s="15">
        <v>9</v>
      </c>
      <c r="B18" s="16" t="s">
        <v>30</v>
      </c>
      <c r="C18" s="17" t="s">
        <v>31</v>
      </c>
      <c r="D18" s="18">
        <f>'[4]план '!H164</f>
        <v>0</v>
      </c>
      <c r="E18" s="18">
        <f>'[4]план '!I164</f>
        <v>0</v>
      </c>
      <c r="F18" s="19">
        <f t="shared" si="0"/>
        <v>0</v>
      </c>
      <c r="G18" s="19"/>
      <c r="H18" s="20">
        <f t="shared" si="1"/>
        <v>0</v>
      </c>
      <c r="I18" s="19"/>
      <c r="J18" s="19"/>
      <c r="K18" s="19"/>
      <c r="L18" s="25">
        <f t="shared" si="2"/>
        <v>0</v>
      </c>
      <c r="M18" s="22"/>
      <c r="N18" s="22"/>
      <c r="O18" s="22"/>
      <c r="P18" s="22"/>
      <c r="Q18" s="22"/>
    </row>
    <row r="19" spans="1:17" s="23" customFormat="1" ht="12">
      <c r="A19" s="15">
        <v>10</v>
      </c>
      <c r="B19" s="16" t="s">
        <v>32</v>
      </c>
      <c r="C19" s="26" t="s">
        <v>29</v>
      </c>
      <c r="D19" s="18">
        <f>'[4]план '!H165</f>
        <v>6678.19</v>
      </c>
      <c r="E19" s="18">
        <f>'[4]план '!I165</f>
        <v>100261.5</v>
      </c>
      <c r="F19" s="19">
        <f t="shared" si="0"/>
        <v>106939.69</v>
      </c>
      <c r="G19" s="19">
        <v>78930.71</v>
      </c>
      <c r="H19" s="20">
        <f t="shared" si="1"/>
        <v>-28008.979999999996</v>
      </c>
      <c r="I19" s="19">
        <v>0</v>
      </c>
      <c r="J19" s="19">
        <v>90142.85</v>
      </c>
      <c r="K19" s="19">
        <v>71804.48</v>
      </c>
      <c r="L19" s="21">
        <f t="shared" si="2"/>
        <v>-18338.37000000001</v>
      </c>
      <c r="M19" s="22"/>
      <c r="N19" s="22"/>
      <c r="O19" s="22"/>
      <c r="P19" s="22"/>
      <c r="Q19" s="22"/>
    </row>
    <row r="20" spans="1:17" s="23" customFormat="1" ht="12">
      <c r="A20" s="15">
        <v>11</v>
      </c>
      <c r="B20" s="16" t="s">
        <v>33</v>
      </c>
      <c r="C20" s="17" t="s">
        <v>20</v>
      </c>
      <c r="D20" s="18">
        <f>'[4]план '!H166</f>
        <v>3921.49</v>
      </c>
      <c r="E20" s="18">
        <f>'[4]план '!I166</f>
        <v>80647.8</v>
      </c>
      <c r="F20" s="19">
        <f t="shared" si="0"/>
        <v>84569.29000000001</v>
      </c>
      <c r="G20" s="19">
        <v>68444.75</v>
      </c>
      <c r="H20" s="20">
        <f t="shared" si="1"/>
        <v>-16124.540000000008</v>
      </c>
      <c r="I20" s="19">
        <v>2345.28</v>
      </c>
      <c r="J20" s="19">
        <f>20612.7+16150.5</f>
        <v>36763.2</v>
      </c>
      <c r="K20" s="19">
        <v>39108.48</v>
      </c>
      <c r="L20" s="21">
        <f t="shared" si="2"/>
        <v>5.9117155615240335E-12</v>
      </c>
      <c r="M20" s="22"/>
      <c r="N20" s="22"/>
      <c r="O20" s="22"/>
      <c r="P20" s="22"/>
      <c r="Q20" s="22"/>
    </row>
    <row r="21" spans="1:17" s="23" customFormat="1" ht="12">
      <c r="A21" s="15">
        <v>12</v>
      </c>
      <c r="B21" s="16" t="s">
        <v>107</v>
      </c>
      <c r="C21" s="17"/>
      <c r="D21" s="18">
        <f>'[4]план '!H167</f>
        <v>0</v>
      </c>
      <c r="E21" s="18">
        <f>'[4]план '!I167</f>
        <v>59040</v>
      </c>
      <c r="F21" s="19">
        <f t="shared" si="0"/>
        <v>59040</v>
      </c>
      <c r="G21" s="19">
        <v>43660.41</v>
      </c>
      <c r="H21" s="20">
        <f t="shared" si="1"/>
        <v>-15379.589999999997</v>
      </c>
      <c r="I21" s="19"/>
      <c r="J21" s="19"/>
      <c r="K21" s="19"/>
      <c r="L21" s="25">
        <f t="shared" si="2"/>
        <v>0</v>
      </c>
      <c r="M21" s="22"/>
      <c r="N21" s="22"/>
      <c r="O21" s="22"/>
      <c r="P21" s="22"/>
      <c r="Q21" s="22"/>
    </row>
    <row r="22" spans="1:17" s="23" customFormat="1" ht="12">
      <c r="A22" s="15">
        <v>13</v>
      </c>
      <c r="B22" s="16" t="s">
        <v>108</v>
      </c>
      <c r="C22" s="17"/>
      <c r="D22" s="18">
        <f>'[4]план '!H168</f>
        <v>0</v>
      </c>
      <c r="E22" s="18">
        <f>'[4]план '!I168</f>
        <v>25772.92</v>
      </c>
      <c r="F22" s="19">
        <f t="shared" si="0"/>
        <v>25772.92</v>
      </c>
      <c r="G22" s="19">
        <v>26579.47</v>
      </c>
      <c r="H22" s="19">
        <f t="shared" si="1"/>
        <v>806.5500000000029</v>
      </c>
      <c r="I22" s="19"/>
      <c r="J22" s="19"/>
      <c r="K22" s="19"/>
      <c r="L22" s="25"/>
      <c r="M22" s="22"/>
      <c r="N22" s="22"/>
      <c r="O22" s="22"/>
      <c r="P22" s="22"/>
      <c r="Q22" s="22"/>
    </row>
    <row r="23" spans="1:17" s="31" customFormat="1" ht="12">
      <c r="A23" s="27"/>
      <c r="B23" s="28" t="s">
        <v>36</v>
      </c>
      <c r="C23" s="17"/>
      <c r="D23" s="18">
        <f>'[4]план '!H169</f>
        <v>194133.38999999996</v>
      </c>
      <c r="E23" s="18">
        <f>'[4]план '!I169</f>
        <v>2912170.972</v>
      </c>
      <c r="F23" s="18">
        <f aca="true" t="shared" si="3" ref="F23:L23">SUM(F10:F22)</f>
        <v>3106304.362</v>
      </c>
      <c r="G23" s="18">
        <f t="shared" si="3"/>
        <v>2633088.1900000004</v>
      </c>
      <c r="H23" s="29">
        <f t="shared" si="3"/>
        <v>-473216.17199999996</v>
      </c>
      <c r="I23" s="18">
        <f t="shared" si="3"/>
        <v>233382.22</v>
      </c>
      <c r="J23" s="18">
        <f t="shared" si="3"/>
        <v>2219713.73</v>
      </c>
      <c r="K23" s="18">
        <f t="shared" si="3"/>
        <v>2367999.14</v>
      </c>
      <c r="L23" s="29">
        <f t="shared" si="3"/>
        <v>-85096.80999999984</v>
      </c>
      <c r="M23" s="30"/>
      <c r="N23" s="30"/>
      <c r="O23" s="30"/>
      <c r="P23" s="30"/>
      <c r="Q23" s="30"/>
    </row>
    <row r="24" spans="1:17" s="23" customFormat="1" ht="12">
      <c r="A24" s="15"/>
      <c r="B24" s="32"/>
      <c r="C24" s="17"/>
      <c r="D24" s="18">
        <f>'[4]план '!H170</f>
        <v>0</v>
      </c>
      <c r="E24" s="18">
        <f>'[4]план '!I170</f>
        <v>0</v>
      </c>
      <c r="F24" s="19"/>
      <c r="G24" s="19"/>
      <c r="H24" s="20"/>
      <c r="I24" s="19"/>
      <c r="J24" s="19"/>
      <c r="K24" s="19"/>
      <c r="L24" s="25">
        <f t="shared" si="2"/>
        <v>0</v>
      </c>
      <c r="M24" s="22"/>
      <c r="N24" s="22"/>
      <c r="O24" s="22"/>
      <c r="P24" s="22"/>
      <c r="Q24" s="22"/>
    </row>
    <row r="25" spans="1:17" s="23" customFormat="1" ht="12">
      <c r="A25" s="27">
        <v>2</v>
      </c>
      <c r="B25" s="33" t="s">
        <v>37</v>
      </c>
      <c r="C25" s="37" t="s">
        <v>38</v>
      </c>
      <c r="D25" s="18">
        <f>'[4]план '!H171</f>
        <v>3846.31</v>
      </c>
      <c r="E25" s="18">
        <f>'[4]план '!I171</f>
        <v>152940.71</v>
      </c>
      <c r="F25" s="19">
        <f>D25+E25</f>
        <v>156787.02</v>
      </c>
      <c r="G25" s="19">
        <v>151409.71</v>
      </c>
      <c r="H25" s="20">
        <f t="shared" si="1"/>
        <v>-5377.309999999998</v>
      </c>
      <c r="I25" s="19"/>
      <c r="J25" s="19">
        <v>152940.71</v>
      </c>
      <c r="K25" s="19">
        <v>147894.33</v>
      </c>
      <c r="L25" s="21">
        <f t="shared" si="2"/>
        <v>-5046.380000000005</v>
      </c>
      <c r="M25" s="22"/>
      <c r="N25" s="22"/>
      <c r="O25" s="22"/>
      <c r="P25" s="22"/>
      <c r="Q25" s="22"/>
    </row>
    <row r="26" spans="1:17" s="23" customFormat="1" ht="12">
      <c r="A26" s="27">
        <v>3</v>
      </c>
      <c r="B26" s="33" t="s">
        <v>39</v>
      </c>
      <c r="C26" s="37" t="s">
        <v>40</v>
      </c>
      <c r="D26" s="18">
        <f>'[4]план '!H172</f>
        <v>0</v>
      </c>
      <c r="E26" s="18">
        <f>'[4]план '!I172</f>
        <v>215053.19</v>
      </c>
      <c r="F26" s="19">
        <f>D26+E26</f>
        <v>215053.19</v>
      </c>
      <c r="G26" s="19">
        <v>244288.02</v>
      </c>
      <c r="H26" s="19">
        <f t="shared" si="1"/>
        <v>29234.829999999987</v>
      </c>
      <c r="I26" s="19">
        <v>25031.04</v>
      </c>
      <c r="J26" s="19">
        <v>215053.19</v>
      </c>
      <c r="K26" s="19">
        <v>120850.29</v>
      </c>
      <c r="L26" s="21">
        <f t="shared" si="2"/>
        <v>-119233.94</v>
      </c>
      <c r="M26" s="22"/>
      <c r="N26" s="22"/>
      <c r="O26" s="22"/>
      <c r="P26" s="22"/>
      <c r="Q26" s="22"/>
    </row>
    <row r="27" spans="1:17" s="23" customFormat="1" ht="12">
      <c r="A27" s="27">
        <v>4</v>
      </c>
      <c r="B27" s="33" t="s">
        <v>41</v>
      </c>
      <c r="C27" s="37" t="s">
        <v>38</v>
      </c>
      <c r="D27" s="18">
        <f>'[4]план '!H173</f>
        <v>0</v>
      </c>
      <c r="E27" s="18">
        <f>'[4]план '!I173</f>
        <v>161395.45</v>
      </c>
      <c r="F27" s="19">
        <f>D27+E27</f>
        <v>161395.45</v>
      </c>
      <c r="G27" s="19">
        <v>166039.26</v>
      </c>
      <c r="H27" s="20">
        <f t="shared" si="1"/>
        <v>4643.809999999998</v>
      </c>
      <c r="I27" s="19"/>
      <c r="J27" s="19">
        <v>161395.45</v>
      </c>
      <c r="K27" s="19">
        <v>140022.1</v>
      </c>
      <c r="L27" s="21">
        <f t="shared" si="2"/>
        <v>-21373.350000000006</v>
      </c>
      <c r="M27" s="22"/>
      <c r="N27" s="22"/>
      <c r="O27" s="22"/>
      <c r="P27" s="22"/>
      <c r="Q27" s="22"/>
    </row>
    <row r="28" spans="1:17" s="23" customFormat="1" ht="12">
      <c r="A28" s="27"/>
      <c r="B28" s="64"/>
      <c r="C28" s="37"/>
      <c r="D28" s="18"/>
      <c r="E28" s="18"/>
      <c r="F28" s="19"/>
      <c r="G28" s="19"/>
      <c r="H28" s="20"/>
      <c r="I28" s="19"/>
      <c r="J28" s="19"/>
      <c r="K28" s="19"/>
      <c r="L28" s="21"/>
      <c r="M28" s="22"/>
      <c r="N28" s="22"/>
      <c r="O28" s="22"/>
      <c r="P28" s="22"/>
      <c r="Q28" s="22"/>
    </row>
    <row r="29" spans="1:17" s="23" customFormat="1" ht="12">
      <c r="A29" s="27">
        <v>6</v>
      </c>
      <c r="B29" s="64" t="s">
        <v>98</v>
      </c>
      <c r="C29" s="37" t="s">
        <v>40</v>
      </c>
      <c r="D29" s="18">
        <f>'[4]план '!H175</f>
        <v>2441.26</v>
      </c>
      <c r="E29" s="18">
        <v>673785.39</v>
      </c>
      <c r="F29" s="19">
        <f>D29+E29</f>
        <v>676226.65</v>
      </c>
      <c r="G29" s="19">
        <v>454791.03</v>
      </c>
      <c r="H29" s="20">
        <f t="shared" si="1"/>
        <v>-221435.62</v>
      </c>
      <c r="I29" s="19">
        <v>66303.02</v>
      </c>
      <c r="J29" s="19">
        <v>673785.39</v>
      </c>
      <c r="K29" s="19">
        <v>542436.23</v>
      </c>
      <c r="L29" s="21">
        <f t="shared" si="2"/>
        <v>-197652.18000000005</v>
      </c>
      <c r="M29" s="22"/>
      <c r="N29" s="22"/>
      <c r="O29" s="22"/>
      <c r="P29" s="22"/>
      <c r="Q29" s="22"/>
    </row>
    <row r="30" spans="1:17" s="23" customFormat="1" ht="12">
      <c r="A30" s="15"/>
      <c r="B30" s="38"/>
      <c r="C30" s="38"/>
      <c r="D30" s="39"/>
      <c r="E30" s="39"/>
      <c r="F30" s="19"/>
      <c r="G30" s="19"/>
      <c r="H30" s="20"/>
      <c r="I30" s="19"/>
      <c r="J30" s="19"/>
      <c r="K30" s="19"/>
      <c r="L30" s="25">
        <f t="shared" si="2"/>
        <v>0</v>
      </c>
      <c r="M30" s="22"/>
      <c r="N30" s="22"/>
      <c r="O30" s="22"/>
      <c r="P30" s="22"/>
      <c r="Q30" s="22"/>
    </row>
    <row r="31" spans="1:17" s="45" customFormat="1" ht="12">
      <c r="A31" s="40"/>
      <c r="B31" s="41" t="s">
        <v>42</v>
      </c>
      <c r="C31" s="41"/>
      <c r="D31" s="42">
        <f>D23+D25+D26+D27+D28+D29</f>
        <v>200420.95999999996</v>
      </c>
      <c r="E31" s="42">
        <f aca="true" t="shared" si="4" ref="E31:L31">E23+E25+E26+E27+E28+E29</f>
        <v>4115345.7120000003</v>
      </c>
      <c r="F31" s="42">
        <f>F23+F25+F26+F27+F28+F29</f>
        <v>4315766.672</v>
      </c>
      <c r="G31" s="42">
        <f t="shared" si="4"/>
        <v>3649616.210000001</v>
      </c>
      <c r="H31" s="42">
        <f t="shared" si="4"/>
        <v>-666150.462</v>
      </c>
      <c r="I31" s="42">
        <f t="shared" si="4"/>
        <v>324716.28</v>
      </c>
      <c r="J31" s="42">
        <f t="shared" si="4"/>
        <v>3422888.47</v>
      </c>
      <c r="K31" s="42">
        <f t="shared" si="4"/>
        <v>3319202.0900000003</v>
      </c>
      <c r="L31" s="42">
        <f t="shared" si="4"/>
        <v>-428402.6599999999</v>
      </c>
      <c r="M31" s="44"/>
      <c r="N31" s="44"/>
      <c r="O31" s="44"/>
      <c r="P31" s="44"/>
      <c r="Q31" s="44"/>
    </row>
    <row r="32" spans="1:17" s="31" customFormat="1" ht="12">
      <c r="A32" s="27"/>
      <c r="B32" s="39"/>
      <c r="C32" s="39"/>
      <c r="D32" s="39"/>
      <c r="E32" s="39"/>
      <c r="F32" s="19"/>
      <c r="G32" s="19"/>
      <c r="H32" s="20"/>
      <c r="I32" s="19"/>
      <c r="J32" s="19"/>
      <c r="K32" s="19"/>
      <c r="L32" s="25">
        <f t="shared" si="2"/>
        <v>0</v>
      </c>
      <c r="M32" s="30"/>
      <c r="N32" s="30"/>
      <c r="O32" s="30"/>
      <c r="P32" s="30"/>
      <c r="Q32" s="30"/>
    </row>
    <row r="33" spans="1:12" s="50" customFormat="1" ht="12">
      <c r="A33" s="46">
        <v>7</v>
      </c>
      <c r="B33" s="47" t="s">
        <v>43</v>
      </c>
      <c r="C33" s="47"/>
      <c r="D33" s="48">
        <f aca="true" t="shared" si="5" ref="D33:L33">SUM(D34:D42)</f>
        <v>0</v>
      </c>
      <c r="E33" s="48">
        <f t="shared" si="5"/>
        <v>0</v>
      </c>
      <c r="F33" s="48">
        <f t="shared" si="5"/>
        <v>0</v>
      </c>
      <c r="G33" s="48">
        <f t="shared" si="5"/>
        <v>0</v>
      </c>
      <c r="H33" s="49">
        <f t="shared" si="5"/>
        <v>0</v>
      </c>
      <c r="I33" s="48">
        <f t="shared" si="5"/>
        <v>0</v>
      </c>
      <c r="J33" s="48">
        <f t="shared" si="5"/>
        <v>63252.77</v>
      </c>
      <c r="K33" s="48">
        <f t="shared" si="5"/>
        <v>60234.31</v>
      </c>
      <c r="L33" s="49">
        <f t="shared" si="5"/>
        <v>-3018.46</v>
      </c>
    </row>
    <row r="34" spans="1:12" ht="12">
      <c r="A34" s="51"/>
      <c r="B34" s="52" t="s">
        <v>44</v>
      </c>
      <c r="C34" s="53" t="s">
        <v>20</v>
      </c>
      <c r="D34" s="53"/>
      <c r="E34" s="53"/>
      <c r="F34" s="54"/>
      <c r="G34" s="54"/>
      <c r="H34" s="55"/>
      <c r="I34" s="54">
        <v>0</v>
      </c>
      <c r="J34" s="54">
        <v>34667.81</v>
      </c>
      <c r="K34" s="54">
        <v>34667.81</v>
      </c>
      <c r="L34" s="25">
        <f t="shared" si="2"/>
        <v>0</v>
      </c>
    </row>
    <row r="35" spans="1:12" ht="12">
      <c r="A35" s="51"/>
      <c r="B35" s="52"/>
      <c r="C35" s="53"/>
      <c r="D35" s="53"/>
      <c r="E35" s="53"/>
      <c r="F35" s="54"/>
      <c r="G35" s="54"/>
      <c r="H35" s="55"/>
      <c r="I35" s="54"/>
      <c r="J35" s="54"/>
      <c r="K35" s="54"/>
      <c r="L35" s="25"/>
    </row>
    <row r="36" spans="1:12" ht="12">
      <c r="A36" s="51"/>
      <c r="B36" s="52" t="s">
        <v>99</v>
      </c>
      <c r="C36" s="52" t="s">
        <v>109</v>
      </c>
      <c r="D36" s="52"/>
      <c r="E36" s="52"/>
      <c r="F36" s="54"/>
      <c r="G36" s="54"/>
      <c r="H36" s="55"/>
      <c r="I36" s="54"/>
      <c r="J36" s="54">
        <v>6900</v>
      </c>
      <c r="K36" s="54">
        <v>6900</v>
      </c>
      <c r="L36" s="25">
        <f t="shared" si="2"/>
        <v>0</v>
      </c>
    </row>
    <row r="37" spans="1:12" ht="12">
      <c r="A37" s="51"/>
      <c r="B37" s="52" t="s">
        <v>49</v>
      </c>
      <c r="C37" s="52" t="s">
        <v>50</v>
      </c>
      <c r="D37" s="52"/>
      <c r="E37" s="52"/>
      <c r="F37" s="54"/>
      <c r="G37" s="54"/>
      <c r="H37" s="55"/>
      <c r="I37" s="54"/>
      <c r="J37" s="54">
        <v>18700</v>
      </c>
      <c r="K37" s="54">
        <v>17204</v>
      </c>
      <c r="L37" s="21">
        <f t="shared" si="2"/>
        <v>-1496</v>
      </c>
    </row>
    <row r="38" spans="1:12" ht="12">
      <c r="A38" s="51"/>
      <c r="B38" s="52" t="s">
        <v>101</v>
      </c>
      <c r="C38" s="52" t="s">
        <v>29</v>
      </c>
      <c r="D38" s="52"/>
      <c r="E38" s="52"/>
      <c r="F38" s="54"/>
      <c r="G38" s="54"/>
      <c r="H38" s="55"/>
      <c r="I38" s="54">
        <v>0</v>
      </c>
      <c r="J38" s="54">
        <v>2984.96</v>
      </c>
      <c r="K38" s="54">
        <v>1462.5</v>
      </c>
      <c r="L38" s="21">
        <f t="shared" si="2"/>
        <v>-1522.46</v>
      </c>
    </row>
    <row r="39" spans="1:12" ht="12">
      <c r="A39" s="51"/>
      <c r="B39" s="52"/>
      <c r="C39" s="52"/>
      <c r="D39" s="52"/>
      <c r="E39" s="52"/>
      <c r="F39" s="54"/>
      <c r="G39" s="54"/>
      <c r="H39" s="55"/>
      <c r="I39" s="54"/>
      <c r="J39" s="54"/>
      <c r="K39" s="54"/>
      <c r="L39" s="25">
        <f t="shared" si="2"/>
        <v>0</v>
      </c>
    </row>
    <row r="40" spans="1:12" ht="12">
      <c r="A40" s="51"/>
      <c r="B40" s="52"/>
      <c r="C40" s="52"/>
      <c r="D40" s="52"/>
      <c r="E40" s="52"/>
      <c r="F40" s="54"/>
      <c r="G40" s="54"/>
      <c r="H40" s="55"/>
      <c r="I40" s="54"/>
      <c r="J40" s="54"/>
      <c r="K40" s="54"/>
      <c r="L40" s="25">
        <f t="shared" si="2"/>
        <v>0</v>
      </c>
    </row>
    <row r="41" spans="1:12" ht="12">
      <c r="A41" s="51"/>
      <c r="B41" s="52"/>
      <c r="C41" s="52"/>
      <c r="D41" s="52"/>
      <c r="E41" s="52"/>
      <c r="F41" s="54"/>
      <c r="G41" s="54"/>
      <c r="H41" s="55"/>
      <c r="I41" s="54"/>
      <c r="J41" s="54"/>
      <c r="K41" s="54"/>
      <c r="L41" s="25">
        <f t="shared" si="2"/>
        <v>0</v>
      </c>
    </row>
    <row r="42" spans="1:12" ht="12">
      <c r="A42" s="51"/>
      <c r="B42" s="52"/>
      <c r="C42" s="52"/>
      <c r="D42" s="52"/>
      <c r="E42" s="52"/>
      <c r="F42" s="54"/>
      <c r="G42" s="54"/>
      <c r="H42" s="55"/>
      <c r="I42" s="54"/>
      <c r="J42" s="54"/>
      <c r="K42" s="54"/>
      <c r="L42" s="25">
        <f t="shared" si="2"/>
        <v>0</v>
      </c>
    </row>
    <row r="43" spans="1:12" ht="12">
      <c r="A43" s="51"/>
      <c r="B43" s="53"/>
      <c r="C43" s="53"/>
      <c r="D43" s="53"/>
      <c r="E43" s="53"/>
      <c r="F43" s="54"/>
      <c r="G43" s="54"/>
      <c r="H43" s="55"/>
      <c r="I43" s="54"/>
      <c r="J43" s="54"/>
      <c r="K43" s="54"/>
      <c r="L43" s="25">
        <f t="shared" si="2"/>
        <v>0</v>
      </c>
    </row>
    <row r="44" spans="1:12" s="50" customFormat="1" ht="12">
      <c r="A44" s="46"/>
      <c r="B44" s="47" t="s">
        <v>57</v>
      </c>
      <c r="C44" s="47"/>
      <c r="D44" s="48">
        <f aca="true" t="shared" si="6" ref="D44:J44">D31+D33</f>
        <v>200420.95999999996</v>
      </c>
      <c r="E44" s="48">
        <f t="shared" si="6"/>
        <v>4115345.7120000003</v>
      </c>
      <c r="F44" s="48">
        <f t="shared" si="6"/>
        <v>4315766.672</v>
      </c>
      <c r="G44" s="48">
        <f t="shared" si="6"/>
        <v>3649616.210000001</v>
      </c>
      <c r="H44" s="49">
        <f t="shared" si="6"/>
        <v>-666150.462</v>
      </c>
      <c r="I44" s="48">
        <f t="shared" si="6"/>
        <v>324716.28</v>
      </c>
      <c r="J44" s="48">
        <f t="shared" si="6"/>
        <v>3486141.24</v>
      </c>
      <c r="K44" s="48">
        <f>K31+K33</f>
        <v>3379436.4000000004</v>
      </c>
      <c r="L44" s="49">
        <f>L31+L33</f>
        <v>-431421.11999999994</v>
      </c>
    </row>
    <row r="45" spans="1:12" ht="12">
      <c r="A45" s="51"/>
      <c r="B45" s="56"/>
      <c r="C45" s="26"/>
      <c r="D45" s="26"/>
      <c r="E45" s="26"/>
      <c r="F45" s="54"/>
      <c r="G45" s="54"/>
      <c r="H45" s="55"/>
      <c r="I45" s="54"/>
      <c r="J45" s="54"/>
      <c r="K45" s="54"/>
      <c r="L45" s="25">
        <f t="shared" si="2"/>
        <v>0</v>
      </c>
    </row>
    <row r="46" spans="1:12" s="50" customFormat="1" ht="12">
      <c r="A46" s="46"/>
      <c r="B46" s="47" t="s">
        <v>58</v>
      </c>
      <c r="C46" s="57"/>
      <c r="D46" s="42">
        <f aca="true" t="shared" si="7" ref="D46:L46">SUM(D47:D50)</f>
        <v>90908.86</v>
      </c>
      <c r="E46" s="42">
        <f t="shared" si="7"/>
        <v>452663.30999999994</v>
      </c>
      <c r="F46" s="42">
        <f t="shared" si="7"/>
        <v>543572.17</v>
      </c>
      <c r="G46" s="42">
        <f t="shared" si="7"/>
        <v>489046.76</v>
      </c>
      <c r="H46" s="43">
        <f t="shared" si="7"/>
        <v>-54525.409999999996</v>
      </c>
      <c r="I46" s="42">
        <f t="shared" si="7"/>
        <v>90908.86</v>
      </c>
      <c r="J46" s="42">
        <f t="shared" si="7"/>
        <v>452663.30999999994</v>
      </c>
      <c r="K46" s="42">
        <f t="shared" si="7"/>
        <v>489046.76</v>
      </c>
      <c r="L46" s="43">
        <f t="shared" si="7"/>
        <v>-54525.409999999974</v>
      </c>
    </row>
    <row r="47" spans="1:12" ht="12">
      <c r="A47" s="51"/>
      <c r="B47" s="53" t="s">
        <v>110</v>
      </c>
      <c r="C47" s="58"/>
      <c r="D47" s="59">
        <v>54955.04</v>
      </c>
      <c r="E47" s="59">
        <v>135792.61</v>
      </c>
      <c r="F47" s="19">
        <f>D47+E47</f>
        <v>190747.65</v>
      </c>
      <c r="G47" s="19">
        <v>171615.66</v>
      </c>
      <c r="H47" s="20">
        <f>G47-F47</f>
        <v>-19131.98999999999</v>
      </c>
      <c r="I47" s="19">
        <v>54955.04</v>
      </c>
      <c r="J47" s="19">
        <v>135792.61</v>
      </c>
      <c r="K47" s="19">
        <v>171615.66</v>
      </c>
      <c r="L47" s="21">
        <f t="shared" si="2"/>
        <v>-19131.989999999983</v>
      </c>
    </row>
    <row r="48" spans="1:12" ht="12">
      <c r="A48" s="51"/>
      <c r="B48" s="53" t="s">
        <v>111</v>
      </c>
      <c r="C48" s="58"/>
      <c r="D48" s="59">
        <v>346.31</v>
      </c>
      <c r="E48" s="59">
        <v>4266.02</v>
      </c>
      <c r="F48" s="19">
        <f>D48+E48</f>
        <v>4612.330000000001</v>
      </c>
      <c r="G48" s="19">
        <v>4149.71</v>
      </c>
      <c r="H48" s="20">
        <f>G48-F48</f>
        <v>-462.6200000000008</v>
      </c>
      <c r="I48" s="19">
        <v>346.31</v>
      </c>
      <c r="J48" s="19">
        <v>4266.02</v>
      </c>
      <c r="K48" s="19">
        <v>4149.71</v>
      </c>
      <c r="L48" s="21">
        <f t="shared" si="2"/>
        <v>-462.6200000000004</v>
      </c>
    </row>
    <row r="49" spans="1:12" ht="12">
      <c r="A49" s="51"/>
      <c r="B49" s="53" t="s">
        <v>112</v>
      </c>
      <c r="C49" s="53"/>
      <c r="D49" s="54">
        <v>24741.32</v>
      </c>
      <c r="E49" s="54">
        <v>218795.32</v>
      </c>
      <c r="F49" s="19">
        <f>D49+E49</f>
        <v>243536.64</v>
      </c>
      <c r="G49" s="19">
        <v>219109.92</v>
      </c>
      <c r="H49" s="20">
        <f>G49-F49</f>
        <v>-24426.72</v>
      </c>
      <c r="I49" s="19">
        <v>24741.32</v>
      </c>
      <c r="J49" s="19">
        <v>218795.32</v>
      </c>
      <c r="K49" s="19">
        <v>219109.92</v>
      </c>
      <c r="L49" s="21">
        <f t="shared" si="2"/>
        <v>-24426.719999999994</v>
      </c>
    </row>
    <row r="50" spans="1:12" ht="12">
      <c r="A50" s="51"/>
      <c r="B50" s="53" t="s">
        <v>113</v>
      </c>
      <c r="C50" s="53"/>
      <c r="D50" s="66">
        <v>10866.19</v>
      </c>
      <c r="E50" s="54">
        <v>93809.36</v>
      </c>
      <c r="F50" s="19">
        <f>D50+E50</f>
        <v>104675.55</v>
      </c>
      <c r="G50" s="19">
        <v>94171.47</v>
      </c>
      <c r="H50" s="20">
        <f>G50-F50</f>
        <v>-10504.080000000002</v>
      </c>
      <c r="I50" s="19">
        <v>10866.19</v>
      </c>
      <c r="J50" s="19">
        <v>93809.36</v>
      </c>
      <c r="K50" s="19">
        <v>94171.47</v>
      </c>
      <c r="L50" s="21">
        <f t="shared" si="2"/>
        <v>-10504.08</v>
      </c>
    </row>
    <row r="51" spans="1:12" ht="12">
      <c r="A51" s="51"/>
      <c r="B51" s="53"/>
      <c r="C51" s="53"/>
      <c r="D51" s="53"/>
      <c r="E51" s="53"/>
      <c r="F51" s="19"/>
      <c r="G51" s="19"/>
      <c r="H51" s="20"/>
      <c r="I51" s="19"/>
      <c r="J51" s="19"/>
      <c r="K51" s="19"/>
      <c r="L51" s="25">
        <f t="shared" si="2"/>
        <v>0</v>
      </c>
    </row>
    <row r="52" spans="1:12" s="50" customFormat="1" ht="12">
      <c r="A52" s="46"/>
      <c r="B52" s="47" t="s">
        <v>63</v>
      </c>
      <c r="C52" s="57"/>
      <c r="D52" s="42">
        <f aca="true" t="shared" si="8" ref="D52:J52">D44+D46</f>
        <v>291329.81999999995</v>
      </c>
      <c r="E52" s="42">
        <f t="shared" si="8"/>
        <v>4568009.022</v>
      </c>
      <c r="F52" s="42">
        <f t="shared" si="8"/>
        <v>4859338.842</v>
      </c>
      <c r="G52" s="42">
        <f t="shared" si="8"/>
        <v>4138662.9700000007</v>
      </c>
      <c r="H52" s="43">
        <f t="shared" si="8"/>
        <v>-720675.8720000001</v>
      </c>
      <c r="I52" s="42">
        <f t="shared" si="8"/>
        <v>415625.14</v>
      </c>
      <c r="J52" s="42">
        <f t="shared" si="8"/>
        <v>3938804.5500000003</v>
      </c>
      <c r="K52" s="42">
        <f>K44+K46</f>
        <v>3868483.16</v>
      </c>
      <c r="L52" s="43">
        <f>L44+L46</f>
        <v>-485946.5299999999</v>
      </c>
    </row>
    <row r="53" spans="1:12" ht="12">
      <c r="A53" s="51"/>
      <c r="B53" s="53"/>
      <c r="C53" s="58"/>
      <c r="D53" s="58"/>
      <c r="E53" s="58"/>
      <c r="F53" s="19"/>
      <c r="G53" s="19"/>
      <c r="H53" s="20"/>
      <c r="I53" s="19"/>
      <c r="J53" s="19"/>
      <c r="K53" s="19"/>
      <c r="L53" s="25"/>
    </row>
    <row r="54" spans="1:12" ht="12">
      <c r="A54" s="51"/>
      <c r="B54" s="53" t="s">
        <v>64</v>
      </c>
      <c r="C54" s="58"/>
      <c r="D54" s="58"/>
      <c r="E54" s="58"/>
      <c r="F54" s="19"/>
      <c r="G54" s="19"/>
      <c r="H54" s="20"/>
      <c r="I54" s="19"/>
      <c r="J54" s="19"/>
      <c r="K54" s="19"/>
      <c r="L54" s="25"/>
    </row>
    <row r="55" spans="1:12" ht="12">
      <c r="A55" s="51"/>
      <c r="B55" s="53" t="s">
        <v>65</v>
      </c>
      <c r="C55" s="58"/>
      <c r="D55" s="58"/>
      <c r="E55" s="58"/>
      <c r="F55" s="19"/>
      <c r="G55" s="19"/>
      <c r="H55" s="20"/>
      <c r="I55" s="19"/>
      <c r="J55" s="19"/>
      <c r="K55" s="19"/>
      <c r="L55" s="25"/>
    </row>
    <row r="56" spans="1:12" ht="12">
      <c r="A56" s="51"/>
      <c r="B56" s="56"/>
      <c r="C56" s="26"/>
      <c r="D56" s="26"/>
      <c r="E56" s="26"/>
      <c r="F56" s="54"/>
      <c r="G56" s="54"/>
      <c r="H56" s="55"/>
      <c r="I56" s="54"/>
      <c r="J56" s="54"/>
      <c r="K56" s="54"/>
      <c r="L56" s="54"/>
    </row>
    <row r="57" spans="1:12" s="50" customFormat="1" ht="12">
      <c r="A57" s="46"/>
      <c r="B57" s="60"/>
      <c r="C57" s="61"/>
      <c r="D57" s="48">
        <f aca="true" t="shared" si="9" ref="D57:L57">D52+D54+D55</f>
        <v>291329.81999999995</v>
      </c>
      <c r="E57" s="48">
        <f t="shared" si="9"/>
        <v>4568009.022</v>
      </c>
      <c r="F57" s="48">
        <f t="shared" si="9"/>
        <v>4859338.842</v>
      </c>
      <c r="G57" s="48">
        <f t="shared" si="9"/>
        <v>4138662.9700000007</v>
      </c>
      <c r="H57" s="49">
        <f t="shared" si="9"/>
        <v>-720675.8720000001</v>
      </c>
      <c r="I57" s="48">
        <f t="shared" si="9"/>
        <v>415625.14</v>
      </c>
      <c r="J57" s="48">
        <f t="shared" si="9"/>
        <v>3938804.5500000003</v>
      </c>
      <c r="K57" s="48">
        <f>K52+K54+K55</f>
        <v>3868483.16</v>
      </c>
      <c r="L57" s="49">
        <f t="shared" si="9"/>
        <v>-485946.5299999999</v>
      </c>
    </row>
    <row r="58" ht="12">
      <c r="K58" s="4">
        <f>SUM(K59:K60)</f>
        <v>0</v>
      </c>
    </row>
    <row r="59" spans="2:3" ht="12">
      <c r="B59" s="2"/>
      <c r="C59" s="5"/>
    </row>
    <row r="60" spans="2:4" ht="12">
      <c r="B60" s="2" t="s">
        <v>68</v>
      </c>
      <c r="C60" s="5" t="s">
        <v>69</v>
      </c>
      <c r="D60" s="3" t="s">
        <v>70</v>
      </c>
    </row>
    <row r="61" spans="1:4" ht="12">
      <c r="A61" s="62"/>
      <c r="B61" s="2" t="s">
        <v>72</v>
      </c>
      <c r="C61" s="5" t="s">
        <v>69</v>
      </c>
      <c r="D61" s="3" t="s">
        <v>73</v>
      </c>
    </row>
  </sheetData>
  <mergeCells count="5">
    <mergeCell ref="I4:L4"/>
    <mergeCell ref="A4:A5"/>
    <mergeCell ref="B4:B5"/>
    <mergeCell ref="C4:C5"/>
    <mergeCell ref="D4:H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1"/>
  <sheetViews>
    <sheetView workbookViewId="0" topLeftCell="D1">
      <selection activeCell="O12" sqref="O12"/>
    </sheetView>
  </sheetViews>
  <sheetFormatPr defaultColWidth="9.00390625" defaultRowHeight="12.75"/>
  <cols>
    <col min="1" max="1" width="4.75390625" style="1" customWidth="1"/>
    <col min="2" max="2" width="41.625" style="6" customWidth="1"/>
    <col min="3" max="3" width="27.00390625" style="3" customWidth="1"/>
    <col min="4" max="4" width="14.75390625" style="3" customWidth="1"/>
    <col min="5" max="5" width="14.375" style="3" customWidth="1"/>
    <col min="6" max="6" width="15.25390625" style="4" customWidth="1"/>
    <col min="7" max="8" width="14.875" style="4" customWidth="1"/>
    <col min="9" max="9" width="13.875" style="4" customWidth="1"/>
    <col min="10" max="11" width="14.875" style="4" customWidth="1"/>
    <col min="12" max="12" width="15.625" style="4" customWidth="1"/>
    <col min="13" max="16384" width="9.125" style="1" customWidth="1"/>
  </cols>
  <sheetData>
    <row r="1" ht="12">
      <c r="B1" s="2" t="s">
        <v>114</v>
      </c>
    </row>
    <row r="2" spans="2:5" ht="12">
      <c r="B2" s="2" t="s">
        <v>1</v>
      </c>
      <c r="C2" s="5"/>
      <c r="D2" s="5"/>
      <c r="E2" s="5"/>
    </row>
    <row r="4" spans="1:12" s="8" customFormat="1" ht="12.75" customHeight="1">
      <c r="A4" s="68" t="s">
        <v>2</v>
      </c>
      <c r="B4" s="35" t="s">
        <v>3</v>
      </c>
      <c r="C4" s="69" t="s">
        <v>4</v>
      </c>
      <c r="D4" s="71" t="s">
        <v>5</v>
      </c>
      <c r="E4" s="72"/>
      <c r="F4" s="72"/>
      <c r="G4" s="72"/>
      <c r="H4" s="73"/>
      <c r="I4" s="67" t="s">
        <v>6</v>
      </c>
      <c r="J4" s="67"/>
      <c r="K4" s="67"/>
      <c r="L4" s="67"/>
    </row>
    <row r="5" spans="1:12" s="8" customFormat="1" ht="51" customHeight="1">
      <c r="A5" s="34"/>
      <c r="B5" s="36"/>
      <c r="C5" s="70"/>
      <c r="D5" s="12" t="s">
        <v>7</v>
      </c>
      <c r="E5" s="12" t="s">
        <v>8</v>
      </c>
      <c r="F5" s="13" t="s">
        <v>9</v>
      </c>
      <c r="G5" s="13" t="s">
        <v>94</v>
      </c>
      <c r="H5" s="13" t="s">
        <v>11</v>
      </c>
      <c r="I5" s="13" t="s">
        <v>12</v>
      </c>
      <c r="J5" s="13" t="s">
        <v>13</v>
      </c>
      <c r="K5" s="13" t="s">
        <v>14</v>
      </c>
      <c r="L5" s="13" t="s">
        <v>15</v>
      </c>
    </row>
    <row r="6" spans="1:12" s="8" customFormat="1" ht="15" customHeight="1">
      <c r="A6" s="9"/>
      <c r="B6" s="10" t="s">
        <v>16</v>
      </c>
      <c r="C6" s="11">
        <f>'[4]план '!M150</f>
        <v>4620.4</v>
      </c>
      <c r="D6" s="12"/>
      <c r="E6" s="12"/>
      <c r="F6" s="13"/>
      <c r="G6" s="13"/>
      <c r="H6" s="13"/>
      <c r="I6" s="10"/>
      <c r="J6" s="10"/>
      <c r="K6" s="10"/>
      <c r="L6" s="10"/>
    </row>
    <row r="7" spans="1:12" s="8" customFormat="1" ht="12">
      <c r="A7" s="14"/>
      <c r="B7" s="13" t="s">
        <v>17</v>
      </c>
      <c r="C7" s="12">
        <f>'[4]план '!M152</f>
        <v>57</v>
      </c>
      <c r="D7" s="12"/>
      <c r="E7" s="12"/>
      <c r="F7" s="7"/>
      <c r="G7" s="7"/>
      <c r="H7" s="7"/>
      <c r="I7" s="7"/>
      <c r="J7" s="7"/>
      <c r="K7" s="7"/>
      <c r="L7" s="7"/>
    </row>
    <row r="8" spans="1:12" s="8" customFormat="1" ht="12">
      <c r="A8" s="14">
        <v>1</v>
      </c>
      <c r="B8" s="13" t="s">
        <v>18</v>
      </c>
      <c r="C8" s="12"/>
      <c r="D8" s="12"/>
      <c r="E8" s="12"/>
      <c r="F8" s="7"/>
      <c r="G8" s="7"/>
      <c r="H8" s="7"/>
      <c r="I8" s="7"/>
      <c r="J8" s="7"/>
      <c r="K8" s="7"/>
      <c r="L8" s="7"/>
    </row>
    <row r="9" spans="1:12" s="8" customFormat="1" ht="12">
      <c r="A9" s="14"/>
      <c r="B9" s="13"/>
      <c r="C9" s="12"/>
      <c r="D9" s="12"/>
      <c r="E9" s="12"/>
      <c r="F9" s="7"/>
      <c r="G9" s="7"/>
      <c r="H9" s="7"/>
      <c r="I9" s="7"/>
      <c r="J9" s="7"/>
      <c r="K9" s="7"/>
      <c r="L9" s="7"/>
    </row>
    <row r="10" spans="1:17" s="23" customFormat="1" ht="12">
      <c r="A10" s="15">
        <v>1</v>
      </c>
      <c r="B10" s="16" t="s">
        <v>19</v>
      </c>
      <c r="C10" s="17" t="s">
        <v>20</v>
      </c>
      <c r="D10" s="18">
        <f>'[4]план '!L156</f>
        <v>133430.64</v>
      </c>
      <c r="E10" s="18">
        <f>'[4]план '!M156</f>
        <v>1896027.344</v>
      </c>
      <c r="F10" s="19">
        <f>D10+E10</f>
        <v>2029457.9840000002</v>
      </c>
      <c r="G10" s="19">
        <v>1790623.6</v>
      </c>
      <c r="H10" s="20">
        <f>G10-F10</f>
        <v>-238834.38400000008</v>
      </c>
      <c r="I10" s="19">
        <v>299632.36</v>
      </c>
      <c r="J10" s="19">
        <v>2145549.98</v>
      </c>
      <c r="K10" s="19">
        <v>1295448.81</v>
      </c>
      <c r="L10" s="21">
        <f>K10-J10-I10</f>
        <v>-1149733.5299999998</v>
      </c>
      <c r="M10" s="22"/>
      <c r="N10" s="22"/>
      <c r="O10" s="22"/>
      <c r="P10" s="22"/>
      <c r="Q10" s="22"/>
    </row>
    <row r="11" spans="1:17" s="23" customFormat="1" ht="12">
      <c r="A11" s="15">
        <v>2</v>
      </c>
      <c r="B11" s="24" t="s">
        <v>21</v>
      </c>
      <c r="C11" s="17" t="s">
        <v>22</v>
      </c>
      <c r="D11" s="18">
        <f>'[4]план '!L157</f>
        <v>6940.18</v>
      </c>
      <c r="E11" s="18">
        <f>'[4]план '!M157</f>
        <v>99477.212</v>
      </c>
      <c r="F11" s="19">
        <f aca="true" t="shared" si="0" ref="F11:F22">D11+E11</f>
        <v>106417.39199999999</v>
      </c>
      <c r="G11" s="19">
        <v>96028.69</v>
      </c>
      <c r="H11" s="20">
        <f aca="true" t="shared" si="1" ref="H11:H29">G11-F11</f>
        <v>-10388.70199999999</v>
      </c>
      <c r="I11" s="19">
        <v>7807.97</v>
      </c>
      <c r="J11" s="19">
        <v>99477.21</v>
      </c>
      <c r="K11" s="19">
        <v>107285.18</v>
      </c>
      <c r="L11" s="25">
        <f aca="true" t="shared" si="2" ref="L11:L51">K11-J11-I11</f>
        <v>-1.3642420526593924E-11</v>
      </c>
      <c r="M11" s="22"/>
      <c r="N11" s="22"/>
      <c r="O11" s="22"/>
      <c r="P11" s="22"/>
      <c r="Q11" s="22"/>
    </row>
    <row r="12" spans="1:17" s="23" customFormat="1" ht="12">
      <c r="A12" s="15">
        <v>3</v>
      </c>
      <c r="B12" s="24" t="s">
        <v>23</v>
      </c>
      <c r="C12" s="17" t="s">
        <v>22</v>
      </c>
      <c r="D12" s="18">
        <f>'[4]план '!L158</f>
        <v>8079.92</v>
      </c>
      <c r="E12" s="18">
        <f>'[4]план '!M158</f>
        <v>116156.856</v>
      </c>
      <c r="F12" s="19">
        <f t="shared" si="0"/>
        <v>124236.776</v>
      </c>
      <c r="G12" s="19">
        <v>112094.44</v>
      </c>
      <c r="H12" s="20">
        <f t="shared" si="1"/>
        <v>-12142.335999999996</v>
      </c>
      <c r="I12" s="19">
        <v>9101.6</v>
      </c>
      <c r="J12" s="19">
        <v>116156.86</v>
      </c>
      <c r="K12" s="19">
        <v>125258.46</v>
      </c>
      <c r="L12" s="25">
        <f t="shared" si="2"/>
        <v>0</v>
      </c>
      <c r="M12" s="22"/>
      <c r="N12" s="22"/>
      <c r="O12" s="22"/>
      <c r="P12" s="22"/>
      <c r="Q12" s="22"/>
    </row>
    <row r="13" spans="1:17" s="23" customFormat="1" ht="12">
      <c r="A13" s="15">
        <v>4</v>
      </c>
      <c r="B13" s="16" t="s">
        <v>24</v>
      </c>
      <c r="C13" s="26" t="s">
        <v>25</v>
      </c>
      <c r="D13" s="18">
        <f>'[4]план '!L159</f>
        <v>8079.92</v>
      </c>
      <c r="E13" s="18">
        <f>'[4]план '!M159</f>
        <v>112275.71999999997</v>
      </c>
      <c r="F13" s="19">
        <f t="shared" si="0"/>
        <v>120355.63999999997</v>
      </c>
      <c r="G13" s="19">
        <v>109067.53</v>
      </c>
      <c r="H13" s="20">
        <f t="shared" si="1"/>
        <v>-11288.109999999971</v>
      </c>
      <c r="I13" s="19"/>
      <c r="J13" s="19">
        <v>163376.29</v>
      </c>
      <c r="K13" s="19">
        <v>163376.29</v>
      </c>
      <c r="L13" s="25">
        <f t="shared" si="2"/>
        <v>0</v>
      </c>
      <c r="M13" s="22"/>
      <c r="N13" s="22"/>
      <c r="O13" s="22"/>
      <c r="P13" s="22"/>
      <c r="Q13" s="22"/>
    </row>
    <row r="14" spans="1:17" s="23" customFormat="1" ht="12">
      <c r="A14" s="15">
        <v>5</v>
      </c>
      <c r="B14" s="16" t="s">
        <v>26</v>
      </c>
      <c r="C14" s="17" t="s">
        <v>22</v>
      </c>
      <c r="D14" s="18">
        <f>'[4]план '!L160</f>
        <v>6003.97</v>
      </c>
      <c r="E14" s="18">
        <f>'[4]план '!M160</f>
        <v>86031.848</v>
      </c>
      <c r="F14" s="19">
        <f t="shared" si="0"/>
        <v>92035.818</v>
      </c>
      <c r="G14" s="19">
        <v>83035.54</v>
      </c>
      <c r="H14" s="20">
        <f t="shared" si="1"/>
        <v>-9000.278000000006</v>
      </c>
      <c r="I14" s="19">
        <v>6745.35</v>
      </c>
      <c r="J14" s="19">
        <v>86031.85</v>
      </c>
      <c r="K14" s="19">
        <v>92777.2</v>
      </c>
      <c r="L14" s="25">
        <f t="shared" si="2"/>
        <v>-9.094947017729282E-12</v>
      </c>
      <c r="M14" s="22"/>
      <c r="N14" s="22"/>
      <c r="O14" s="22"/>
      <c r="P14" s="22"/>
      <c r="Q14" s="22"/>
    </row>
    <row r="15" spans="1:17" s="23" customFormat="1" ht="12">
      <c r="A15" s="15">
        <v>6</v>
      </c>
      <c r="B15" s="16" t="s">
        <v>27</v>
      </c>
      <c r="C15" s="17" t="s">
        <v>22</v>
      </c>
      <c r="D15" s="18">
        <f>'[4]план '!L161</f>
        <v>36247.71</v>
      </c>
      <c r="E15" s="18">
        <f>'[4]план '!M161</f>
        <v>520072.224</v>
      </c>
      <c r="F15" s="19">
        <f t="shared" si="0"/>
        <v>556319.934</v>
      </c>
      <c r="G15" s="19">
        <v>501991.49</v>
      </c>
      <c r="H15" s="20">
        <f t="shared" si="1"/>
        <v>-54328.44400000002</v>
      </c>
      <c r="I15" s="19">
        <v>40795.48</v>
      </c>
      <c r="J15" s="19">
        <v>520072.22</v>
      </c>
      <c r="K15" s="19">
        <v>560867.7</v>
      </c>
      <c r="L15" s="21">
        <f t="shared" si="2"/>
        <v>0</v>
      </c>
      <c r="M15" s="22"/>
      <c r="N15" s="22"/>
      <c r="O15" s="22"/>
      <c r="P15" s="22"/>
      <c r="Q15" s="22"/>
    </row>
    <row r="16" spans="1:17" s="23" customFormat="1" ht="12">
      <c r="A16" s="15">
        <v>7</v>
      </c>
      <c r="B16" s="16" t="s">
        <v>95</v>
      </c>
      <c r="C16" s="17" t="s">
        <v>96</v>
      </c>
      <c r="D16" s="18">
        <f>'[4]план '!L162</f>
        <v>0</v>
      </c>
      <c r="E16" s="18">
        <f>'[4]план '!M162</f>
        <v>133621.968</v>
      </c>
      <c r="F16" s="19">
        <f t="shared" si="0"/>
        <v>133621.968</v>
      </c>
      <c r="G16" s="19">
        <v>110797.67</v>
      </c>
      <c r="H16" s="20">
        <f t="shared" si="1"/>
        <v>-22824.297999999995</v>
      </c>
      <c r="I16" s="19">
        <v>0</v>
      </c>
      <c r="J16" s="19">
        <v>143281.72</v>
      </c>
      <c r="K16" s="19">
        <v>116570.27</v>
      </c>
      <c r="L16" s="21">
        <f t="shared" si="2"/>
        <v>-26711.449999999997</v>
      </c>
      <c r="M16" s="22"/>
      <c r="N16" s="22"/>
      <c r="O16" s="22"/>
      <c r="P16" s="22"/>
      <c r="Q16" s="22"/>
    </row>
    <row r="17" spans="1:17" s="23" customFormat="1" ht="12">
      <c r="A17" s="15">
        <v>8</v>
      </c>
      <c r="B17" s="16" t="s">
        <v>28</v>
      </c>
      <c r="C17" s="17" t="s">
        <v>29</v>
      </c>
      <c r="D17" s="18">
        <f>'[4]план '!L163</f>
        <v>0</v>
      </c>
      <c r="E17" s="18">
        <f>'[4]план '!M163</f>
        <v>15360</v>
      </c>
      <c r="F17" s="19">
        <f t="shared" si="0"/>
        <v>15360</v>
      </c>
      <c r="G17" s="19">
        <v>11680.15</v>
      </c>
      <c r="H17" s="20">
        <f t="shared" si="1"/>
        <v>-3679.8500000000004</v>
      </c>
      <c r="I17" s="19"/>
      <c r="J17" s="19">
        <f>7680+7680+6016</f>
        <v>21376</v>
      </c>
      <c r="K17" s="19">
        <f>6016+4513</f>
        <v>10529</v>
      </c>
      <c r="L17" s="21">
        <f t="shared" si="2"/>
        <v>-10847</v>
      </c>
      <c r="M17" s="22"/>
      <c r="N17" s="22"/>
      <c r="O17" s="22"/>
      <c r="P17" s="22"/>
      <c r="Q17" s="22"/>
    </row>
    <row r="18" spans="1:17" s="23" customFormat="1" ht="12">
      <c r="A18" s="15">
        <v>9</v>
      </c>
      <c r="B18" s="16" t="s">
        <v>30</v>
      </c>
      <c r="C18" s="17" t="s">
        <v>31</v>
      </c>
      <c r="D18" s="18">
        <f>'[4]план '!L164</f>
        <v>0</v>
      </c>
      <c r="E18" s="18">
        <f>'[4]план '!M164</f>
        <v>26880</v>
      </c>
      <c r="F18" s="19">
        <f t="shared" si="0"/>
        <v>26880</v>
      </c>
      <c r="G18" s="19">
        <v>21956.59</v>
      </c>
      <c r="H18" s="20">
        <f t="shared" si="1"/>
        <v>-4923.41</v>
      </c>
      <c r="I18" s="19">
        <v>0</v>
      </c>
      <c r="J18" s="19">
        <v>72694</v>
      </c>
      <c r="K18" s="19">
        <v>82826</v>
      </c>
      <c r="L18" s="25">
        <f t="shared" si="2"/>
        <v>10132</v>
      </c>
      <c r="M18" s="22"/>
      <c r="N18" s="22"/>
      <c r="O18" s="22"/>
      <c r="P18" s="22"/>
      <c r="Q18" s="22"/>
    </row>
    <row r="19" spans="1:17" s="23" customFormat="1" ht="12">
      <c r="A19" s="15">
        <v>10</v>
      </c>
      <c r="B19" s="16" t="s">
        <v>32</v>
      </c>
      <c r="C19" s="26" t="s">
        <v>29</v>
      </c>
      <c r="D19" s="18">
        <f>'[4]план '!L165</f>
        <v>0</v>
      </c>
      <c r="E19" s="18">
        <v>560.42</v>
      </c>
      <c r="F19" s="19">
        <f t="shared" si="0"/>
        <v>560.42</v>
      </c>
      <c r="G19" s="19">
        <v>11226.64</v>
      </c>
      <c r="H19" s="19">
        <f t="shared" si="1"/>
        <v>10666.22</v>
      </c>
      <c r="I19" s="19">
        <v>0</v>
      </c>
      <c r="J19" s="19">
        <v>560.42</v>
      </c>
      <c r="K19" s="19">
        <v>560.42</v>
      </c>
      <c r="L19" s="21">
        <f t="shared" si="2"/>
        <v>0</v>
      </c>
      <c r="M19" s="22"/>
      <c r="N19" s="22"/>
      <c r="O19" s="22"/>
      <c r="P19" s="22"/>
      <c r="Q19" s="22"/>
    </row>
    <row r="20" spans="1:17" s="23" customFormat="1" ht="12">
      <c r="A20" s="15">
        <v>11</v>
      </c>
      <c r="B20" s="16" t="s">
        <v>33</v>
      </c>
      <c r="C20" s="17" t="s">
        <v>20</v>
      </c>
      <c r="D20" s="18">
        <f>'[4]план '!L166</f>
        <v>4742.12</v>
      </c>
      <c r="E20" s="18">
        <f>'[4]план '!M166</f>
        <v>32316</v>
      </c>
      <c r="F20" s="19">
        <f t="shared" si="0"/>
        <v>37058.12</v>
      </c>
      <c r="G20" s="19">
        <v>25953.54</v>
      </c>
      <c r="H20" s="20">
        <f t="shared" si="1"/>
        <v>-11104.580000000002</v>
      </c>
      <c r="I20" s="19"/>
      <c r="J20" s="19">
        <f>23550.85+1168.38</f>
        <v>24719.23</v>
      </c>
      <c r="K20" s="19">
        <v>24719.23</v>
      </c>
      <c r="L20" s="21">
        <f t="shared" si="2"/>
        <v>0</v>
      </c>
      <c r="M20" s="22"/>
      <c r="N20" s="22"/>
      <c r="O20" s="22"/>
      <c r="P20" s="22"/>
      <c r="Q20" s="22"/>
    </row>
    <row r="21" spans="1:17" s="23" customFormat="1" ht="12">
      <c r="A21" s="15">
        <v>12</v>
      </c>
      <c r="B21" s="16" t="s">
        <v>107</v>
      </c>
      <c r="C21" s="17"/>
      <c r="D21" s="18">
        <f>'[4]план '!L167</f>
        <v>0</v>
      </c>
      <c r="E21" s="18">
        <f>'[4]план '!M167</f>
        <v>0</v>
      </c>
      <c r="F21" s="19">
        <f t="shared" si="0"/>
        <v>0</v>
      </c>
      <c r="G21" s="19"/>
      <c r="H21" s="20">
        <f t="shared" si="1"/>
        <v>0</v>
      </c>
      <c r="I21" s="19"/>
      <c r="J21" s="19"/>
      <c r="K21" s="19"/>
      <c r="L21" s="25">
        <f t="shared" si="2"/>
        <v>0</v>
      </c>
      <c r="M21" s="22"/>
      <c r="N21" s="22"/>
      <c r="O21" s="22"/>
      <c r="P21" s="22"/>
      <c r="Q21" s="22"/>
    </row>
    <row r="22" spans="1:17" s="23" customFormat="1" ht="12">
      <c r="A22" s="15">
        <v>13</v>
      </c>
      <c r="B22" s="16" t="s">
        <v>108</v>
      </c>
      <c r="C22" s="17"/>
      <c r="D22" s="18">
        <f>'[4]план '!L168</f>
        <v>0</v>
      </c>
      <c r="E22" s="18">
        <f>'[4]план '!M168</f>
        <v>0</v>
      </c>
      <c r="F22" s="19">
        <f t="shared" si="0"/>
        <v>0</v>
      </c>
      <c r="G22" s="19"/>
      <c r="H22" s="20"/>
      <c r="I22" s="19"/>
      <c r="J22" s="19"/>
      <c r="K22" s="19"/>
      <c r="L22" s="25"/>
      <c r="M22" s="22"/>
      <c r="N22" s="22"/>
      <c r="O22" s="22"/>
      <c r="P22" s="22"/>
      <c r="Q22" s="22"/>
    </row>
    <row r="23" spans="1:17" s="31" customFormat="1" ht="12">
      <c r="A23" s="27"/>
      <c r="B23" s="28" t="s">
        <v>36</v>
      </c>
      <c r="C23" s="17"/>
      <c r="D23" s="18">
        <f>'[4]план '!L169</f>
        <v>203524.46000000002</v>
      </c>
      <c r="E23" s="18">
        <f>SUM(E10:E22)</f>
        <v>3038779.592</v>
      </c>
      <c r="F23" s="18">
        <f aca="true" t="shared" si="3" ref="F23:L23">SUM(F10:F22)</f>
        <v>3242304.052</v>
      </c>
      <c r="G23" s="18">
        <f t="shared" si="3"/>
        <v>2874455.88</v>
      </c>
      <c r="H23" s="29">
        <f t="shared" si="3"/>
        <v>-367848.1720000001</v>
      </c>
      <c r="I23" s="18">
        <f t="shared" si="3"/>
        <v>364082.7599999999</v>
      </c>
      <c r="J23" s="18">
        <f t="shared" si="3"/>
        <v>3393295.7800000003</v>
      </c>
      <c r="K23" s="18">
        <f t="shared" si="3"/>
        <v>2580218.5599999996</v>
      </c>
      <c r="L23" s="29">
        <f t="shared" si="3"/>
        <v>-1177159.9799999997</v>
      </c>
      <c r="M23" s="30"/>
      <c r="N23" s="30"/>
      <c r="O23" s="30"/>
      <c r="P23" s="30"/>
      <c r="Q23" s="30"/>
    </row>
    <row r="24" spans="1:17" s="23" customFormat="1" ht="12">
      <c r="A24" s="15"/>
      <c r="B24" s="32"/>
      <c r="C24" s="17"/>
      <c r="D24" s="18">
        <f>'[4]план '!L170</f>
        <v>0</v>
      </c>
      <c r="E24" s="18">
        <f>'[4]план '!M170</f>
        <v>0</v>
      </c>
      <c r="F24" s="19"/>
      <c r="G24" s="19"/>
      <c r="H24" s="20"/>
      <c r="I24" s="19"/>
      <c r="J24" s="19"/>
      <c r="K24" s="19"/>
      <c r="L24" s="25">
        <f t="shared" si="2"/>
        <v>0</v>
      </c>
      <c r="M24" s="22"/>
      <c r="N24" s="22"/>
      <c r="O24" s="22"/>
      <c r="P24" s="22"/>
      <c r="Q24" s="22"/>
    </row>
    <row r="25" spans="1:17" s="23" customFormat="1" ht="12">
      <c r="A25" s="27">
        <v>2</v>
      </c>
      <c r="B25" s="33" t="s">
        <v>37</v>
      </c>
      <c r="C25" s="37" t="s">
        <v>38</v>
      </c>
      <c r="D25" s="18">
        <f>'[4]план '!L171</f>
        <v>0</v>
      </c>
      <c r="E25" s="18">
        <f>'[4]план '!M171</f>
        <v>136706.59</v>
      </c>
      <c r="F25" s="19">
        <f>D25+E25</f>
        <v>136706.59</v>
      </c>
      <c r="G25" s="19">
        <v>113146.79</v>
      </c>
      <c r="H25" s="20">
        <f t="shared" si="1"/>
        <v>-23559.800000000003</v>
      </c>
      <c r="I25" s="19"/>
      <c r="J25" s="19">
        <v>136706.59</v>
      </c>
      <c r="K25" s="19">
        <v>132195.87</v>
      </c>
      <c r="L25" s="21">
        <f t="shared" si="2"/>
        <v>-4510.720000000001</v>
      </c>
      <c r="M25" s="22"/>
      <c r="N25" s="22"/>
      <c r="O25" s="22"/>
      <c r="P25" s="22"/>
      <c r="Q25" s="22"/>
    </row>
    <row r="26" spans="1:17" s="23" customFormat="1" ht="12">
      <c r="A26" s="27">
        <v>3</v>
      </c>
      <c r="B26" s="33" t="s">
        <v>39</v>
      </c>
      <c r="C26" s="37" t="s">
        <v>40</v>
      </c>
      <c r="D26" s="18">
        <f>'[4]план '!L172</f>
        <v>0</v>
      </c>
      <c r="E26" s="18">
        <f>'[4]план '!M172</f>
        <v>182944.97</v>
      </c>
      <c r="F26" s="19">
        <f>D26+E26</f>
        <v>182944.97</v>
      </c>
      <c r="G26" s="19">
        <v>172891.61</v>
      </c>
      <c r="H26" s="20">
        <f t="shared" si="1"/>
        <v>-10053.360000000015</v>
      </c>
      <c r="I26" s="19">
        <v>18371.8</v>
      </c>
      <c r="J26" s="19">
        <v>182944.97</v>
      </c>
      <c r="K26" s="19">
        <v>125436.67</v>
      </c>
      <c r="L26" s="21">
        <f t="shared" si="2"/>
        <v>-75880.1</v>
      </c>
      <c r="M26" s="22"/>
      <c r="N26" s="22"/>
      <c r="O26" s="22"/>
      <c r="P26" s="22"/>
      <c r="Q26" s="22"/>
    </row>
    <row r="27" spans="1:17" s="23" customFormat="1" ht="12">
      <c r="A27" s="27">
        <v>4</v>
      </c>
      <c r="B27" s="33" t="s">
        <v>41</v>
      </c>
      <c r="C27" s="37" t="s">
        <v>38</v>
      </c>
      <c r="D27" s="18">
        <f>'[4]план '!L173</f>
        <v>0</v>
      </c>
      <c r="E27" s="18">
        <f>'[4]план '!M173</f>
        <v>137980.87</v>
      </c>
      <c r="F27" s="19">
        <f>D27+E27</f>
        <v>137980.87</v>
      </c>
      <c r="G27" s="19">
        <v>121531.47</v>
      </c>
      <c r="H27" s="20">
        <f t="shared" si="1"/>
        <v>-16449.399999999994</v>
      </c>
      <c r="I27" s="19"/>
      <c r="J27" s="19">
        <v>137980.87</v>
      </c>
      <c r="K27" s="19">
        <v>119708.28</v>
      </c>
      <c r="L27" s="21">
        <f t="shared" si="2"/>
        <v>-18272.589999999997</v>
      </c>
      <c r="M27" s="22"/>
      <c r="N27" s="22"/>
      <c r="O27" s="22"/>
      <c r="P27" s="22"/>
      <c r="Q27" s="22"/>
    </row>
    <row r="28" spans="1:17" s="23" customFormat="1" ht="12">
      <c r="A28" s="27"/>
      <c r="B28" s="64"/>
      <c r="C28" s="37"/>
      <c r="D28" s="18"/>
      <c r="E28" s="18"/>
      <c r="F28" s="19"/>
      <c r="G28" s="19"/>
      <c r="H28" s="20"/>
      <c r="I28" s="19"/>
      <c r="J28" s="19"/>
      <c r="K28" s="19"/>
      <c r="L28" s="21"/>
      <c r="M28" s="22"/>
      <c r="N28" s="22"/>
      <c r="O28" s="22"/>
      <c r="P28" s="22"/>
      <c r="Q28" s="22"/>
    </row>
    <row r="29" spans="1:17" s="23" customFormat="1" ht="12">
      <c r="A29" s="27">
        <v>6</v>
      </c>
      <c r="B29" s="64" t="s">
        <v>98</v>
      </c>
      <c r="C29" s="37" t="s">
        <v>40</v>
      </c>
      <c r="D29" s="18">
        <f>'[4]план '!L175</f>
        <v>0</v>
      </c>
      <c r="E29" s="18">
        <v>442086.69</v>
      </c>
      <c r="F29" s="19">
        <f>D29+E29</f>
        <v>442086.69</v>
      </c>
      <c r="G29" s="19">
        <v>299403.3</v>
      </c>
      <c r="H29" s="20">
        <f t="shared" si="1"/>
        <v>-142683.39</v>
      </c>
      <c r="I29" s="19"/>
      <c r="J29" s="19">
        <v>442086.69</v>
      </c>
      <c r="K29" s="19">
        <v>275207.94</v>
      </c>
      <c r="L29" s="21">
        <f t="shared" si="2"/>
        <v>-166878.75</v>
      </c>
      <c r="M29" s="22"/>
      <c r="N29" s="22"/>
      <c r="O29" s="22"/>
      <c r="P29" s="22"/>
      <c r="Q29" s="22"/>
    </row>
    <row r="30" spans="1:17" s="23" customFormat="1" ht="12">
      <c r="A30" s="15"/>
      <c r="B30" s="38"/>
      <c r="C30" s="38"/>
      <c r="D30" s="39"/>
      <c r="E30" s="39"/>
      <c r="F30" s="19"/>
      <c r="G30" s="19"/>
      <c r="H30" s="20"/>
      <c r="I30" s="19"/>
      <c r="J30" s="19"/>
      <c r="K30" s="19"/>
      <c r="L30" s="25">
        <f t="shared" si="2"/>
        <v>0</v>
      </c>
      <c r="M30" s="22"/>
      <c r="N30" s="22"/>
      <c r="O30" s="22"/>
      <c r="P30" s="22"/>
      <c r="Q30" s="22"/>
    </row>
    <row r="31" spans="1:17" s="45" customFormat="1" ht="12">
      <c r="A31" s="40"/>
      <c r="B31" s="41" t="s">
        <v>42</v>
      </c>
      <c r="C31" s="41"/>
      <c r="D31" s="42">
        <f>D23+D25+D26+D27+D28+D29</f>
        <v>203524.46000000002</v>
      </c>
      <c r="E31" s="42">
        <f aca="true" t="shared" si="4" ref="E31:L31">E23+E25+E26+E27+E28+E29</f>
        <v>3938498.7120000003</v>
      </c>
      <c r="F31" s="42">
        <f>F23+F25+F26+F27+F28+F29</f>
        <v>4142023.1720000003</v>
      </c>
      <c r="G31" s="42">
        <f t="shared" si="4"/>
        <v>3581429.05</v>
      </c>
      <c r="H31" s="42">
        <f t="shared" si="4"/>
        <v>-560594.1220000001</v>
      </c>
      <c r="I31" s="42">
        <f t="shared" si="4"/>
        <v>382454.5599999999</v>
      </c>
      <c r="J31" s="42">
        <f t="shared" si="4"/>
        <v>4293014.9</v>
      </c>
      <c r="K31" s="42">
        <f t="shared" si="4"/>
        <v>3232767.3199999994</v>
      </c>
      <c r="L31" s="42">
        <f t="shared" si="4"/>
        <v>-1442702.14</v>
      </c>
      <c r="M31" s="44"/>
      <c r="N31" s="44"/>
      <c r="O31" s="44"/>
      <c r="P31" s="44"/>
      <c r="Q31" s="44"/>
    </row>
    <row r="32" spans="1:17" s="31" customFormat="1" ht="12">
      <c r="A32" s="27"/>
      <c r="B32" s="39"/>
      <c r="C32" s="39"/>
      <c r="D32" s="39"/>
      <c r="E32" s="39"/>
      <c r="F32" s="19"/>
      <c r="G32" s="19"/>
      <c r="H32" s="20"/>
      <c r="I32" s="19"/>
      <c r="J32" s="19"/>
      <c r="K32" s="19"/>
      <c r="L32" s="25">
        <f t="shared" si="2"/>
        <v>0</v>
      </c>
      <c r="M32" s="30"/>
      <c r="N32" s="30"/>
      <c r="O32" s="30"/>
      <c r="P32" s="30"/>
      <c r="Q32" s="30"/>
    </row>
    <row r="33" spans="1:12" s="50" customFormat="1" ht="12">
      <c r="A33" s="46">
        <v>7</v>
      </c>
      <c r="B33" s="47" t="s">
        <v>43</v>
      </c>
      <c r="C33" s="47"/>
      <c r="D33" s="48">
        <f aca="true" t="shared" si="5" ref="D33:L33">SUM(D34:D42)</f>
        <v>0</v>
      </c>
      <c r="E33" s="48">
        <f t="shared" si="5"/>
        <v>0</v>
      </c>
      <c r="F33" s="48">
        <f t="shared" si="5"/>
        <v>0</v>
      </c>
      <c r="G33" s="48">
        <f t="shared" si="5"/>
        <v>0</v>
      </c>
      <c r="H33" s="49">
        <f t="shared" si="5"/>
        <v>0</v>
      </c>
      <c r="I33" s="48">
        <f t="shared" si="5"/>
        <v>8290</v>
      </c>
      <c r="J33" s="48">
        <f t="shared" si="5"/>
        <v>158452.61</v>
      </c>
      <c r="K33" s="48">
        <f t="shared" si="5"/>
        <v>150632.61</v>
      </c>
      <c r="L33" s="49">
        <f t="shared" si="5"/>
        <v>-16110</v>
      </c>
    </row>
    <row r="34" spans="1:12" ht="12">
      <c r="A34" s="51"/>
      <c r="B34" s="52" t="s">
        <v>44</v>
      </c>
      <c r="C34" s="53" t="s">
        <v>20</v>
      </c>
      <c r="D34" s="53"/>
      <c r="E34" s="53"/>
      <c r="F34" s="54"/>
      <c r="G34" s="54"/>
      <c r="H34" s="55"/>
      <c r="I34" s="54">
        <v>0</v>
      </c>
      <c r="J34" s="54">
        <v>37152.61</v>
      </c>
      <c r="K34" s="54">
        <v>37152.61</v>
      </c>
      <c r="L34" s="25">
        <f t="shared" si="2"/>
        <v>0</v>
      </c>
    </row>
    <row r="35" spans="1:12" ht="12">
      <c r="A35" s="51"/>
      <c r="B35" s="52" t="s">
        <v>115</v>
      </c>
      <c r="C35" s="53" t="s">
        <v>20</v>
      </c>
      <c r="D35" s="53"/>
      <c r="E35" s="53"/>
      <c r="F35" s="54"/>
      <c r="G35" s="54"/>
      <c r="H35" s="55"/>
      <c r="I35" s="54">
        <v>0</v>
      </c>
      <c r="J35" s="54">
        <v>69630</v>
      </c>
      <c r="K35" s="54">
        <v>56890</v>
      </c>
      <c r="L35" s="21">
        <f t="shared" si="2"/>
        <v>-12740</v>
      </c>
    </row>
    <row r="36" spans="1:12" ht="12">
      <c r="A36" s="51"/>
      <c r="B36" s="52" t="s">
        <v>99</v>
      </c>
      <c r="C36" s="52" t="s">
        <v>109</v>
      </c>
      <c r="D36" s="52"/>
      <c r="E36" s="52"/>
      <c r="F36" s="54"/>
      <c r="G36" s="54"/>
      <c r="H36" s="55"/>
      <c r="I36" s="54">
        <v>8290</v>
      </c>
      <c r="J36" s="54">
        <v>48300</v>
      </c>
      <c r="K36" s="54">
        <v>56590</v>
      </c>
      <c r="L36" s="21">
        <f t="shared" si="2"/>
        <v>0</v>
      </c>
    </row>
    <row r="37" spans="1:12" ht="12">
      <c r="A37" s="51"/>
      <c r="B37" s="52" t="s">
        <v>49</v>
      </c>
      <c r="C37" s="52" t="s">
        <v>50</v>
      </c>
      <c r="D37" s="52"/>
      <c r="E37" s="52"/>
      <c r="F37" s="54"/>
      <c r="G37" s="54"/>
      <c r="H37" s="55"/>
      <c r="I37" s="54"/>
      <c r="J37" s="54"/>
      <c r="K37" s="54"/>
      <c r="L37" s="21">
        <f t="shared" si="2"/>
        <v>0</v>
      </c>
    </row>
    <row r="38" spans="1:12" ht="12">
      <c r="A38" s="51"/>
      <c r="B38" s="52" t="s">
        <v>101</v>
      </c>
      <c r="C38" s="52" t="s">
        <v>29</v>
      </c>
      <c r="D38" s="52"/>
      <c r="E38" s="52"/>
      <c r="F38" s="54"/>
      <c r="G38" s="54"/>
      <c r="H38" s="55"/>
      <c r="I38" s="54">
        <v>0</v>
      </c>
      <c r="J38" s="54">
        <v>3370</v>
      </c>
      <c r="K38" s="54"/>
      <c r="L38" s="21">
        <f t="shared" si="2"/>
        <v>-3370</v>
      </c>
    </row>
    <row r="39" spans="1:12" ht="12">
      <c r="A39" s="51"/>
      <c r="B39" s="52"/>
      <c r="C39" s="52"/>
      <c r="D39" s="52"/>
      <c r="E39" s="52"/>
      <c r="F39" s="54"/>
      <c r="G39" s="54"/>
      <c r="H39" s="55"/>
      <c r="I39" s="54"/>
      <c r="J39" s="54"/>
      <c r="K39" s="54"/>
      <c r="L39" s="25">
        <f t="shared" si="2"/>
        <v>0</v>
      </c>
    </row>
    <row r="40" spans="1:12" ht="12">
      <c r="A40" s="51"/>
      <c r="B40" s="52"/>
      <c r="C40" s="52"/>
      <c r="D40" s="52"/>
      <c r="E40" s="52"/>
      <c r="F40" s="54"/>
      <c r="G40" s="54"/>
      <c r="H40" s="55"/>
      <c r="I40" s="54"/>
      <c r="J40" s="54"/>
      <c r="K40" s="54"/>
      <c r="L40" s="25">
        <f t="shared" si="2"/>
        <v>0</v>
      </c>
    </row>
    <row r="41" spans="1:12" ht="12">
      <c r="A41" s="51"/>
      <c r="B41" s="52"/>
      <c r="C41" s="52"/>
      <c r="D41" s="52"/>
      <c r="E41" s="52"/>
      <c r="F41" s="54"/>
      <c r="G41" s="54"/>
      <c r="H41" s="55"/>
      <c r="I41" s="54"/>
      <c r="J41" s="54"/>
      <c r="K41" s="54"/>
      <c r="L41" s="25">
        <f t="shared" si="2"/>
        <v>0</v>
      </c>
    </row>
    <row r="42" spans="1:12" ht="12">
      <c r="A42" s="51"/>
      <c r="B42" s="52"/>
      <c r="C42" s="52"/>
      <c r="D42" s="52"/>
      <c r="E42" s="52"/>
      <c r="F42" s="54"/>
      <c r="G42" s="54"/>
      <c r="H42" s="55"/>
      <c r="I42" s="54"/>
      <c r="J42" s="54"/>
      <c r="K42" s="54"/>
      <c r="L42" s="25">
        <f t="shared" si="2"/>
        <v>0</v>
      </c>
    </row>
    <row r="43" spans="1:12" ht="12">
      <c r="A43" s="51"/>
      <c r="B43" s="53"/>
      <c r="C43" s="53"/>
      <c r="D43" s="53"/>
      <c r="E43" s="53"/>
      <c r="F43" s="54"/>
      <c r="G43" s="54"/>
      <c r="H43" s="55"/>
      <c r="I43" s="54"/>
      <c r="J43" s="54"/>
      <c r="K43" s="54"/>
      <c r="L43" s="25">
        <f t="shared" si="2"/>
        <v>0</v>
      </c>
    </row>
    <row r="44" spans="1:12" s="50" customFormat="1" ht="12">
      <c r="A44" s="46"/>
      <c r="B44" s="47" t="s">
        <v>57</v>
      </c>
      <c r="C44" s="47"/>
      <c r="D44" s="48">
        <f aca="true" t="shared" si="6" ref="D44:J44">D31+D33</f>
        <v>203524.46000000002</v>
      </c>
      <c r="E44" s="48">
        <f t="shared" si="6"/>
        <v>3938498.7120000003</v>
      </c>
      <c r="F44" s="48">
        <f t="shared" si="6"/>
        <v>4142023.1720000003</v>
      </c>
      <c r="G44" s="48">
        <f t="shared" si="6"/>
        <v>3581429.05</v>
      </c>
      <c r="H44" s="49">
        <f t="shared" si="6"/>
        <v>-560594.1220000001</v>
      </c>
      <c r="I44" s="48">
        <f t="shared" si="6"/>
        <v>390744.5599999999</v>
      </c>
      <c r="J44" s="48">
        <f t="shared" si="6"/>
        <v>4451467.510000001</v>
      </c>
      <c r="K44" s="48">
        <f>K31+K33</f>
        <v>3383399.9299999992</v>
      </c>
      <c r="L44" s="49">
        <f>L31+L33</f>
        <v>-1458812.14</v>
      </c>
    </row>
    <row r="45" spans="1:12" ht="12">
      <c r="A45" s="51"/>
      <c r="B45" s="56"/>
      <c r="C45" s="26"/>
      <c r="D45" s="26"/>
      <c r="E45" s="26"/>
      <c r="F45" s="54"/>
      <c r="G45" s="54"/>
      <c r="H45" s="55"/>
      <c r="I45" s="54"/>
      <c r="J45" s="54"/>
      <c r="K45" s="54"/>
      <c r="L45" s="25">
        <f t="shared" si="2"/>
        <v>0</v>
      </c>
    </row>
    <row r="46" spans="1:12" s="50" customFormat="1" ht="12">
      <c r="A46" s="46"/>
      <c r="B46" s="47" t="s">
        <v>58</v>
      </c>
      <c r="C46" s="57"/>
      <c r="D46" s="42">
        <f aca="true" t="shared" si="7" ref="D46:L46">SUM(D47:D51)</f>
        <v>209512.88</v>
      </c>
      <c r="E46" s="42">
        <f t="shared" si="7"/>
        <v>496636.42</v>
      </c>
      <c r="F46" s="42">
        <f t="shared" si="7"/>
        <v>706149.3</v>
      </c>
      <c r="G46" s="42">
        <f t="shared" si="7"/>
        <v>625858.62</v>
      </c>
      <c r="H46" s="43">
        <f t="shared" si="7"/>
        <v>-80290.68000000002</v>
      </c>
      <c r="I46" s="42">
        <f t="shared" si="7"/>
        <v>209512.88</v>
      </c>
      <c r="J46" s="42">
        <f t="shared" si="7"/>
        <v>496637.42</v>
      </c>
      <c r="K46" s="42">
        <f t="shared" si="7"/>
        <v>625858.62</v>
      </c>
      <c r="L46" s="43">
        <f t="shared" si="7"/>
        <v>-80291.68</v>
      </c>
    </row>
    <row r="47" spans="1:12" ht="12">
      <c r="A47" s="51"/>
      <c r="B47" s="53" t="s">
        <v>110</v>
      </c>
      <c r="C47" s="58"/>
      <c r="D47" s="59">
        <v>153358.03</v>
      </c>
      <c r="E47" s="59">
        <v>411362.11</v>
      </c>
      <c r="F47" s="19">
        <f>D47+E47</f>
        <v>564720.14</v>
      </c>
      <c r="G47" s="19">
        <v>507217.24</v>
      </c>
      <c r="H47" s="20">
        <f>G47-F47</f>
        <v>-57502.90000000002</v>
      </c>
      <c r="I47" s="19">
        <v>153358.03</v>
      </c>
      <c r="J47" s="19">
        <v>411362.11</v>
      </c>
      <c r="K47" s="19">
        <v>507217.24</v>
      </c>
      <c r="L47" s="21">
        <f t="shared" si="2"/>
        <v>-57502.899999999994</v>
      </c>
    </row>
    <row r="48" spans="1:12" ht="12">
      <c r="A48" s="51"/>
      <c r="B48" s="53" t="s">
        <v>111</v>
      </c>
      <c r="C48" s="58"/>
      <c r="D48" s="59">
        <v>701.81</v>
      </c>
      <c r="E48" s="59">
        <v>8697.82</v>
      </c>
      <c r="F48" s="19">
        <f>D48+E48</f>
        <v>9399.63</v>
      </c>
      <c r="G48" s="19">
        <v>3441.13</v>
      </c>
      <c r="H48" s="20">
        <f>G48-F48</f>
        <v>-5958.499999999999</v>
      </c>
      <c r="I48" s="19">
        <v>701.81</v>
      </c>
      <c r="J48" s="19">
        <v>8698.82</v>
      </c>
      <c r="K48" s="19">
        <v>3441.13</v>
      </c>
      <c r="L48" s="21">
        <f t="shared" si="2"/>
        <v>-5959.5</v>
      </c>
    </row>
    <row r="49" spans="1:12" ht="12">
      <c r="A49" s="51"/>
      <c r="B49" s="53" t="s">
        <v>112</v>
      </c>
      <c r="C49" s="53"/>
      <c r="D49" s="54"/>
      <c r="E49" s="54">
        <v>76576.49</v>
      </c>
      <c r="F49" s="19">
        <f>D49+E49</f>
        <v>76576.49</v>
      </c>
      <c r="G49" s="19">
        <v>59747.21</v>
      </c>
      <c r="H49" s="20">
        <f>G49-F49</f>
        <v>-16829.280000000006</v>
      </c>
      <c r="I49" s="19"/>
      <c r="J49" s="19">
        <v>76576.49</v>
      </c>
      <c r="K49" s="19">
        <v>59747.21</v>
      </c>
      <c r="L49" s="21">
        <f t="shared" si="2"/>
        <v>-16829.280000000006</v>
      </c>
    </row>
    <row r="50" spans="1:12" ht="12">
      <c r="A50" s="51"/>
      <c r="B50" s="53"/>
      <c r="C50" s="53"/>
      <c r="D50" s="54"/>
      <c r="E50" s="53"/>
      <c r="F50" s="19">
        <f>D50+E50</f>
        <v>0</v>
      </c>
      <c r="G50" s="19"/>
      <c r="H50" s="20">
        <f>G50-F50</f>
        <v>0</v>
      </c>
      <c r="I50" s="19"/>
      <c r="J50" s="19"/>
      <c r="K50" s="19"/>
      <c r="L50" s="25">
        <f t="shared" si="2"/>
        <v>0</v>
      </c>
    </row>
    <row r="51" spans="1:12" ht="12">
      <c r="A51" s="51"/>
      <c r="B51" s="53" t="s">
        <v>116</v>
      </c>
      <c r="C51" s="53"/>
      <c r="D51" s="54">
        <v>55453.04</v>
      </c>
      <c r="E51" s="53">
        <v>0</v>
      </c>
      <c r="F51" s="19">
        <f>D51+E51</f>
        <v>55453.04</v>
      </c>
      <c r="G51" s="19">
        <v>55453.04</v>
      </c>
      <c r="H51" s="20">
        <f>G51-F51</f>
        <v>0</v>
      </c>
      <c r="I51" s="19">
        <v>55453.04</v>
      </c>
      <c r="J51" s="19"/>
      <c r="K51" s="19">
        <v>55453.04</v>
      </c>
      <c r="L51" s="25">
        <f t="shared" si="2"/>
        <v>0</v>
      </c>
    </row>
    <row r="52" spans="1:12" s="50" customFormat="1" ht="12">
      <c r="A52" s="46"/>
      <c r="B52" s="47" t="s">
        <v>63</v>
      </c>
      <c r="C52" s="57"/>
      <c r="D52" s="42">
        <f aca="true" t="shared" si="8" ref="D52:L52">D44+D46</f>
        <v>413037.34</v>
      </c>
      <c r="E52" s="42">
        <f t="shared" si="8"/>
        <v>4435135.132</v>
      </c>
      <c r="F52" s="42">
        <f t="shared" si="8"/>
        <v>4848172.472</v>
      </c>
      <c r="G52" s="42">
        <f t="shared" si="8"/>
        <v>4207287.67</v>
      </c>
      <c r="H52" s="43">
        <f t="shared" si="8"/>
        <v>-640884.8020000001</v>
      </c>
      <c r="I52" s="42">
        <f t="shared" si="8"/>
        <v>600257.44</v>
      </c>
      <c r="J52" s="42">
        <f t="shared" si="8"/>
        <v>4948104.930000001</v>
      </c>
      <c r="K52" s="42">
        <f>K44+K46</f>
        <v>4009258.5499999993</v>
      </c>
      <c r="L52" s="43">
        <f t="shared" si="8"/>
        <v>-1539103.8199999998</v>
      </c>
    </row>
    <row r="53" spans="1:12" ht="12">
      <c r="A53" s="51"/>
      <c r="B53" s="53"/>
      <c r="C53" s="58"/>
      <c r="D53" s="58"/>
      <c r="E53" s="58"/>
      <c r="F53" s="19"/>
      <c r="G53" s="19"/>
      <c r="H53" s="20"/>
      <c r="I53" s="19"/>
      <c r="J53" s="19"/>
      <c r="K53" s="19"/>
      <c r="L53" s="25"/>
    </row>
    <row r="54" spans="1:12" ht="12">
      <c r="A54" s="51"/>
      <c r="B54" s="53" t="s">
        <v>64</v>
      </c>
      <c r="C54" s="58"/>
      <c r="D54" s="58"/>
      <c r="E54" s="58"/>
      <c r="F54" s="19"/>
      <c r="G54" s="19"/>
      <c r="H54" s="20"/>
      <c r="I54" s="19"/>
      <c r="J54" s="19"/>
      <c r="K54" s="19"/>
      <c r="L54" s="25"/>
    </row>
    <row r="55" spans="1:12" ht="12">
      <c r="A55" s="51"/>
      <c r="B55" s="53" t="s">
        <v>65</v>
      </c>
      <c r="C55" s="58"/>
      <c r="D55" s="58"/>
      <c r="E55" s="58"/>
      <c r="F55" s="19"/>
      <c r="G55" s="19"/>
      <c r="H55" s="20"/>
      <c r="I55" s="19"/>
      <c r="J55" s="19"/>
      <c r="K55" s="19"/>
      <c r="L55" s="25"/>
    </row>
    <row r="56" spans="1:12" ht="12">
      <c r="A56" s="51"/>
      <c r="B56" s="56"/>
      <c r="C56" s="26"/>
      <c r="D56" s="26"/>
      <c r="E56" s="26"/>
      <c r="F56" s="54"/>
      <c r="G56" s="54"/>
      <c r="H56" s="55"/>
      <c r="I56" s="54"/>
      <c r="J56" s="54"/>
      <c r="K56" s="54"/>
      <c r="L56" s="54"/>
    </row>
    <row r="57" spans="1:12" s="50" customFormat="1" ht="12">
      <c r="A57" s="46"/>
      <c r="B57" s="60"/>
      <c r="C57" s="61"/>
      <c r="D57" s="48">
        <f aca="true" t="shared" si="9" ref="D57:L57">D52+D54+D55</f>
        <v>413037.34</v>
      </c>
      <c r="E57" s="48">
        <f t="shared" si="9"/>
        <v>4435135.132</v>
      </c>
      <c r="F57" s="48">
        <f t="shared" si="9"/>
        <v>4848172.472</v>
      </c>
      <c r="G57" s="48">
        <f t="shared" si="9"/>
        <v>4207287.67</v>
      </c>
      <c r="H57" s="49">
        <f t="shared" si="9"/>
        <v>-640884.8020000001</v>
      </c>
      <c r="I57" s="48">
        <f t="shared" si="9"/>
        <v>600257.44</v>
      </c>
      <c r="J57" s="48">
        <f t="shared" si="9"/>
        <v>4948104.930000001</v>
      </c>
      <c r="K57" s="48">
        <f>K52+K54+K55</f>
        <v>4009258.5499999993</v>
      </c>
      <c r="L57" s="49">
        <f t="shared" si="9"/>
        <v>-1539103.8199999998</v>
      </c>
    </row>
    <row r="59" spans="2:3" ht="12">
      <c r="B59" s="2"/>
      <c r="C59" s="5"/>
    </row>
    <row r="60" spans="2:4" ht="12">
      <c r="B60" s="2" t="s">
        <v>68</v>
      </c>
      <c r="C60" s="5" t="s">
        <v>69</v>
      </c>
      <c r="D60" s="3" t="s">
        <v>70</v>
      </c>
    </row>
    <row r="61" spans="1:4" ht="12">
      <c r="A61" s="62"/>
      <c r="B61" s="2" t="s">
        <v>72</v>
      </c>
      <c r="C61" s="5" t="s">
        <v>69</v>
      </c>
      <c r="D61" s="3" t="s">
        <v>73</v>
      </c>
    </row>
  </sheetData>
  <mergeCells count="5">
    <mergeCell ref="I4:L4"/>
    <mergeCell ref="A4:A5"/>
    <mergeCell ref="B4:B5"/>
    <mergeCell ref="C4:C5"/>
    <mergeCell ref="D4:H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1"/>
  <sheetViews>
    <sheetView workbookViewId="0" topLeftCell="A1">
      <selection activeCell="A1" sqref="A1:IV16384"/>
    </sheetView>
  </sheetViews>
  <sheetFormatPr defaultColWidth="9.00390625" defaultRowHeight="12.75"/>
  <cols>
    <col min="1" max="1" width="4.75390625" style="1" customWidth="1"/>
    <col min="2" max="2" width="41.625" style="6" customWidth="1"/>
    <col min="3" max="3" width="27.00390625" style="3" customWidth="1"/>
    <col min="4" max="4" width="14.75390625" style="3" customWidth="1"/>
    <col min="5" max="5" width="14.375" style="3" customWidth="1"/>
    <col min="6" max="6" width="15.25390625" style="4" customWidth="1"/>
    <col min="7" max="8" width="14.875" style="4" customWidth="1"/>
    <col min="9" max="9" width="13.875" style="4" customWidth="1"/>
    <col min="10" max="11" width="14.875" style="4" customWidth="1"/>
    <col min="12" max="12" width="15.625" style="4" customWidth="1"/>
    <col min="13" max="16384" width="9.125" style="1" customWidth="1"/>
  </cols>
  <sheetData>
    <row r="1" ht="12">
      <c r="B1" s="2" t="s">
        <v>117</v>
      </c>
    </row>
    <row r="2" spans="2:5" ht="12">
      <c r="B2" s="2" t="s">
        <v>1</v>
      </c>
      <c r="C2" s="5"/>
      <c r="D2" s="5"/>
      <c r="E2" s="5"/>
    </row>
    <row r="4" spans="1:12" s="8" customFormat="1" ht="12.75" customHeight="1">
      <c r="A4" s="68" t="s">
        <v>2</v>
      </c>
      <c r="B4" s="35" t="s">
        <v>3</v>
      </c>
      <c r="C4" s="69" t="s">
        <v>4</v>
      </c>
      <c r="D4" s="71" t="s">
        <v>5</v>
      </c>
      <c r="E4" s="72"/>
      <c r="F4" s="72"/>
      <c r="G4" s="72"/>
      <c r="H4" s="73"/>
      <c r="I4" s="67" t="s">
        <v>6</v>
      </c>
      <c r="J4" s="67"/>
      <c r="K4" s="67"/>
      <c r="L4" s="67"/>
    </row>
    <row r="5" spans="1:12" s="8" customFormat="1" ht="51" customHeight="1">
      <c r="A5" s="34"/>
      <c r="B5" s="36"/>
      <c r="C5" s="70"/>
      <c r="D5" s="12" t="s">
        <v>7</v>
      </c>
      <c r="E5" s="12" t="s">
        <v>8</v>
      </c>
      <c r="F5" s="13" t="s">
        <v>9</v>
      </c>
      <c r="G5" s="13" t="s">
        <v>94</v>
      </c>
      <c r="H5" s="13" t="s">
        <v>11</v>
      </c>
      <c r="I5" s="13" t="s">
        <v>12</v>
      </c>
      <c r="J5" s="13" t="s">
        <v>13</v>
      </c>
      <c r="K5" s="13" t="s">
        <v>14</v>
      </c>
      <c r="L5" s="13" t="s">
        <v>15</v>
      </c>
    </row>
    <row r="6" spans="1:12" s="8" customFormat="1" ht="15" customHeight="1">
      <c r="A6" s="9"/>
      <c r="B6" s="10" t="s">
        <v>16</v>
      </c>
      <c r="C6" s="11">
        <f>'[4]план '!Q150</f>
        <v>4373.6</v>
      </c>
      <c r="D6" s="12"/>
      <c r="E6" s="12"/>
      <c r="F6" s="13"/>
      <c r="G6" s="13"/>
      <c r="H6" s="13"/>
      <c r="I6" s="10"/>
      <c r="J6" s="10"/>
      <c r="K6" s="10"/>
      <c r="L6" s="10"/>
    </row>
    <row r="7" spans="1:12" s="8" customFormat="1" ht="12">
      <c r="A7" s="14"/>
      <c r="B7" s="13" t="s">
        <v>17</v>
      </c>
      <c r="C7" s="12">
        <f>'[4]план '!Q152</f>
        <v>195</v>
      </c>
      <c r="D7" s="12"/>
      <c r="E7" s="12"/>
      <c r="F7" s="7"/>
      <c r="G7" s="7"/>
      <c r="H7" s="7"/>
      <c r="I7" s="7"/>
      <c r="J7" s="7"/>
      <c r="K7" s="7"/>
      <c r="L7" s="7"/>
    </row>
    <row r="8" spans="1:12" s="8" customFormat="1" ht="12">
      <c r="A8" s="14">
        <v>1</v>
      </c>
      <c r="B8" s="13" t="s">
        <v>18</v>
      </c>
      <c r="C8" s="12"/>
      <c r="D8" s="12"/>
      <c r="E8" s="12"/>
      <c r="F8" s="7"/>
      <c r="G8" s="7"/>
      <c r="H8" s="7"/>
      <c r="I8" s="7"/>
      <c r="J8" s="7"/>
      <c r="K8" s="7"/>
      <c r="L8" s="7"/>
    </row>
    <row r="9" spans="1:12" s="8" customFormat="1" ht="12">
      <c r="A9" s="14"/>
      <c r="B9" s="13"/>
      <c r="C9" s="12"/>
      <c r="D9" s="12"/>
      <c r="E9" s="12"/>
      <c r="F9" s="7"/>
      <c r="G9" s="7"/>
      <c r="H9" s="7"/>
      <c r="I9" s="7"/>
      <c r="J9" s="7"/>
      <c r="K9" s="7"/>
      <c r="L9" s="7"/>
    </row>
    <row r="10" spans="1:17" s="23" customFormat="1" ht="12">
      <c r="A10" s="15">
        <v>1</v>
      </c>
      <c r="B10" s="16" t="s">
        <v>19</v>
      </c>
      <c r="C10" s="17" t="s">
        <v>20</v>
      </c>
      <c r="D10" s="18">
        <f>'[4]план '!P156</f>
        <v>0</v>
      </c>
      <c r="E10" s="18">
        <f>'[4]план '!Q156</f>
        <v>638895.4880000001</v>
      </c>
      <c r="F10" s="19">
        <f>D10+E10</f>
        <v>638895.4880000001</v>
      </c>
      <c r="G10" s="19">
        <v>460776.75</v>
      </c>
      <c r="H10" s="20">
        <f>G10-F10</f>
        <v>-178118.73800000013</v>
      </c>
      <c r="I10" s="19"/>
      <c r="J10" s="19">
        <v>767951.84</v>
      </c>
      <c r="K10" s="19">
        <v>450700</v>
      </c>
      <c r="L10" s="21">
        <f>K10-J10-I10</f>
        <v>-317251.83999999997</v>
      </c>
      <c r="M10" s="22"/>
      <c r="N10" s="22"/>
      <c r="O10" s="22"/>
      <c r="P10" s="22"/>
      <c r="Q10" s="22"/>
    </row>
    <row r="11" spans="1:17" s="23" customFormat="1" ht="12">
      <c r="A11" s="15">
        <v>2</v>
      </c>
      <c r="B11" s="24" t="s">
        <v>21</v>
      </c>
      <c r="C11" s="17" t="s">
        <v>22</v>
      </c>
      <c r="D11" s="18">
        <f>'[4]план '!P157</f>
        <v>0</v>
      </c>
      <c r="E11" s="18">
        <f>'[4]план '!Q157</f>
        <v>33064.416</v>
      </c>
      <c r="F11" s="19">
        <f aca="true" t="shared" si="0" ref="F11:F22">D11+E11</f>
        <v>33064.416</v>
      </c>
      <c r="G11" s="19">
        <v>23975.38</v>
      </c>
      <c r="H11" s="20">
        <f aca="true" t="shared" si="1" ref="H11:H29">G11-F11</f>
        <v>-9089.035999999996</v>
      </c>
      <c r="I11" s="19"/>
      <c r="J11" s="19">
        <v>33064.42</v>
      </c>
      <c r="K11" s="19">
        <v>33064.42</v>
      </c>
      <c r="L11" s="25">
        <f aca="true" t="shared" si="2" ref="L11:L51">K11-J11-I11</f>
        <v>0</v>
      </c>
      <c r="M11" s="22"/>
      <c r="N11" s="22"/>
      <c r="O11" s="22"/>
      <c r="P11" s="22"/>
      <c r="Q11" s="22"/>
    </row>
    <row r="12" spans="1:17" s="23" customFormat="1" ht="12">
      <c r="A12" s="15">
        <v>3</v>
      </c>
      <c r="B12" s="24" t="s">
        <v>23</v>
      </c>
      <c r="C12" s="17" t="s">
        <v>22</v>
      </c>
      <c r="D12" s="18">
        <f>'[4]план '!P158</f>
        <v>0</v>
      </c>
      <c r="E12" s="18">
        <f>'[4]план '!Q158</f>
        <v>39012.512</v>
      </c>
      <c r="F12" s="19">
        <f t="shared" si="0"/>
        <v>39012.512</v>
      </c>
      <c r="G12" s="19">
        <v>28470.76</v>
      </c>
      <c r="H12" s="20">
        <f t="shared" si="1"/>
        <v>-10541.752000000004</v>
      </c>
      <c r="I12" s="19"/>
      <c r="J12" s="19">
        <v>39012.51</v>
      </c>
      <c r="K12" s="19">
        <v>39012.51</v>
      </c>
      <c r="L12" s="25">
        <f t="shared" si="2"/>
        <v>0</v>
      </c>
      <c r="M12" s="22"/>
      <c r="N12" s="22"/>
      <c r="O12" s="22"/>
      <c r="P12" s="22"/>
      <c r="Q12" s="22"/>
    </row>
    <row r="13" spans="1:17" s="23" customFormat="1" ht="12">
      <c r="A13" s="15">
        <v>4</v>
      </c>
      <c r="B13" s="16" t="s">
        <v>24</v>
      </c>
      <c r="C13" s="26" t="s">
        <v>25</v>
      </c>
      <c r="D13" s="18">
        <f>'[4]план '!P159</f>
        <v>0</v>
      </c>
      <c r="E13" s="18">
        <f>'[4]план '!Q159</f>
        <v>36388.352000000006</v>
      </c>
      <c r="F13" s="19">
        <f t="shared" si="0"/>
        <v>36388.352000000006</v>
      </c>
      <c r="G13" s="19">
        <v>26223.07</v>
      </c>
      <c r="H13" s="20">
        <f t="shared" si="1"/>
        <v>-10165.282000000007</v>
      </c>
      <c r="I13" s="19"/>
      <c r="J13" s="19">
        <v>68577.6</v>
      </c>
      <c r="K13" s="19">
        <v>68577.6</v>
      </c>
      <c r="L13" s="25">
        <f t="shared" si="2"/>
        <v>0</v>
      </c>
      <c r="M13" s="22"/>
      <c r="N13" s="22"/>
      <c r="O13" s="22"/>
      <c r="P13" s="22"/>
      <c r="Q13" s="22"/>
    </row>
    <row r="14" spans="1:17" s="23" customFormat="1" ht="12">
      <c r="A14" s="15">
        <v>5</v>
      </c>
      <c r="B14" s="16" t="s">
        <v>26</v>
      </c>
      <c r="C14" s="17" t="s">
        <v>22</v>
      </c>
      <c r="D14" s="18">
        <f>'[4]план '!P160</f>
        <v>0</v>
      </c>
      <c r="E14" s="18">
        <f>'[4]план '!Q160</f>
        <v>29390.592</v>
      </c>
      <c r="F14" s="19">
        <f t="shared" si="0"/>
        <v>29390.592</v>
      </c>
      <c r="G14" s="19">
        <v>20978.45</v>
      </c>
      <c r="H14" s="20">
        <f t="shared" si="1"/>
        <v>-8412.142</v>
      </c>
      <c r="I14" s="19"/>
      <c r="J14" s="19">
        <v>29390.59</v>
      </c>
      <c r="K14" s="19">
        <v>29390.59</v>
      </c>
      <c r="L14" s="25">
        <f t="shared" si="2"/>
        <v>0</v>
      </c>
      <c r="M14" s="22"/>
      <c r="N14" s="22"/>
      <c r="O14" s="22"/>
      <c r="P14" s="22"/>
      <c r="Q14" s="22"/>
    </row>
    <row r="15" spans="1:17" s="23" customFormat="1" ht="12">
      <c r="A15" s="15">
        <v>6</v>
      </c>
      <c r="B15" s="16" t="s">
        <v>27</v>
      </c>
      <c r="C15" s="17" t="s">
        <v>22</v>
      </c>
      <c r="D15" s="18">
        <f>'[4]план '!P161</f>
        <v>0</v>
      </c>
      <c r="E15" s="18">
        <f>'[4]план '!Q161</f>
        <v>156224.992</v>
      </c>
      <c r="F15" s="19">
        <f t="shared" si="0"/>
        <v>156224.992</v>
      </c>
      <c r="G15" s="19">
        <v>112384.57</v>
      </c>
      <c r="H15" s="20">
        <f t="shared" si="1"/>
        <v>-43840.42199999999</v>
      </c>
      <c r="I15" s="19"/>
      <c r="J15" s="19">
        <v>156224.99</v>
      </c>
      <c r="K15" s="19">
        <f>156224.99</f>
        <v>156224.99</v>
      </c>
      <c r="L15" s="21">
        <f t="shared" si="2"/>
        <v>0</v>
      </c>
      <c r="M15" s="22"/>
      <c r="N15" s="22"/>
      <c r="O15" s="22"/>
      <c r="P15" s="22"/>
      <c r="Q15" s="22"/>
    </row>
    <row r="16" spans="1:17" s="23" customFormat="1" ht="12">
      <c r="A16" s="15"/>
      <c r="B16" s="16"/>
      <c r="C16" s="17"/>
      <c r="D16" s="18">
        <f>'[4]план '!P162</f>
        <v>0</v>
      </c>
      <c r="E16" s="18">
        <f>'[4]план '!Q162</f>
        <v>0</v>
      </c>
      <c r="F16" s="19">
        <f t="shared" si="0"/>
        <v>0</v>
      </c>
      <c r="G16" s="19"/>
      <c r="H16" s="20"/>
      <c r="I16" s="19"/>
      <c r="J16" s="19"/>
      <c r="K16" s="19"/>
      <c r="L16" s="25"/>
      <c r="M16" s="22"/>
      <c r="N16" s="22"/>
      <c r="O16" s="22"/>
      <c r="P16" s="22"/>
      <c r="Q16" s="22"/>
    </row>
    <row r="17" spans="1:17" s="23" customFormat="1" ht="12">
      <c r="A17" s="15">
        <v>8</v>
      </c>
      <c r="B17" s="16" t="s">
        <v>28</v>
      </c>
      <c r="C17" s="17" t="s">
        <v>29</v>
      </c>
      <c r="D17" s="18">
        <f>'[4]план '!P163</f>
        <v>0</v>
      </c>
      <c r="E17" s="18">
        <f>'[4]план '!Q163</f>
        <v>10240</v>
      </c>
      <c r="F17" s="19">
        <f t="shared" si="0"/>
        <v>10240</v>
      </c>
      <c r="G17" s="19">
        <v>7492.3</v>
      </c>
      <c r="H17" s="20">
        <f t="shared" si="1"/>
        <v>-2747.7</v>
      </c>
      <c r="I17" s="19"/>
      <c r="J17" s="19">
        <f>7680+2560</f>
        <v>10240</v>
      </c>
      <c r="K17" s="19"/>
      <c r="L17" s="25">
        <f t="shared" si="2"/>
        <v>-10240</v>
      </c>
      <c r="M17" s="22"/>
      <c r="N17" s="22"/>
      <c r="O17" s="22"/>
      <c r="P17" s="22"/>
      <c r="Q17" s="22"/>
    </row>
    <row r="18" spans="1:17" s="23" customFormat="1" ht="12">
      <c r="A18" s="15">
        <v>9</v>
      </c>
      <c r="B18" s="16" t="s">
        <v>30</v>
      </c>
      <c r="C18" s="17" t="s">
        <v>31</v>
      </c>
      <c r="D18" s="18">
        <f>'[4]план '!P164</f>
        <v>0</v>
      </c>
      <c r="E18" s="18">
        <f>'[4]план '!Q164</f>
        <v>15680</v>
      </c>
      <c r="F18" s="19">
        <f t="shared" si="0"/>
        <v>15680</v>
      </c>
      <c r="G18" s="19">
        <v>11238.46</v>
      </c>
      <c r="H18" s="20">
        <f t="shared" si="1"/>
        <v>-4441.540000000001</v>
      </c>
      <c r="I18" s="19"/>
      <c r="J18" s="19"/>
      <c r="K18" s="19"/>
      <c r="L18" s="25">
        <f t="shared" si="2"/>
        <v>0</v>
      </c>
      <c r="M18" s="22"/>
      <c r="N18" s="22"/>
      <c r="O18" s="22"/>
      <c r="P18" s="22"/>
      <c r="Q18" s="22"/>
    </row>
    <row r="19" spans="1:17" s="23" customFormat="1" ht="12">
      <c r="A19" s="15">
        <v>10</v>
      </c>
      <c r="B19" s="16" t="s">
        <v>32</v>
      </c>
      <c r="C19" s="26" t="s">
        <v>29</v>
      </c>
      <c r="D19" s="18">
        <f>'[4]план '!P165</f>
        <v>0</v>
      </c>
      <c r="E19" s="18">
        <f>'[4]план '!Q165</f>
        <v>55559.4</v>
      </c>
      <c r="F19" s="19">
        <f t="shared" si="0"/>
        <v>55559.4</v>
      </c>
      <c r="G19" s="19">
        <f>37461.52+220.77</f>
        <v>37682.28999999999</v>
      </c>
      <c r="H19" s="20">
        <f t="shared" si="1"/>
        <v>-17877.110000000008</v>
      </c>
      <c r="I19" s="19"/>
      <c r="J19" s="19"/>
      <c r="K19" s="19"/>
      <c r="L19" s="21">
        <f t="shared" si="2"/>
        <v>0</v>
      </c>
      <c r="M19" s="22"/>
      <c r="N19" s="22"/>
      <c r="O19" s="22"/>
      <c r="P19" s="22"/>
      <c r="Q19" s="22"/>
    </row>
    <row r="20" spans="1:17" s="23" customFormat="1" ht="12">
      <c r="A20" s="15">
        <v>11</v>
      </c>
      <c r="B20" s="16" t="s">
        <v>33</v>
      </c>
      <c r="C20" s="17" t="s">
        <v>20</v>
      </c>
      <c r="D20" s="18">
        <f>'[4]план '!P166</f>
        <v>0</v>
      </c>
      <c r="E20" s="18">
        <f>'[4]план '!Q166</f>
        <v>30303</v>
      </c>
      <c r="F20" s="19">
        <f t="shared" si="0"/>
        <v>30303</v>
      </c>
      <c r="G20" s="19">
        <v>20229.22</v>
      </c>
      <c r="H20" s="20">
        <f t="shared" si="1"/>
        <v>-10073.779999999999</v>
      </c>
      <c r="I20" s="19"/>
      <c r="J20" s="19">
        <v>30310.4</v>
      </c>
      <c r="K20" s="19">
        <v>14000</v>
      </c>
      <c r="L20" s="21">
        <f t="shared" si="2"/>
        <v>-16310.400000000001</v>
      </c>
      <c r="M20" s="22"/>
      <c r="N20" s="22"/>
      <c r="O20" s="22"/>
      <c r="P20" s="22"/>
      <c r="Q20" s="22"/>
    </row>
    <row r="21" spans="1:17" s="23" customFormat="1" ht="12">
      <c r="A21" s="15"/>
      <c r="B21" s="16"/>
      <c r="C21" s="17"/>
      <c r="D21" s="18">
        <f>'[4]план '!P167</f>
        <v>0</v>
      </c>
      <c r="E21" s="18">
        <f>'[4]план '!Q167</f>
        <v>0</v>
      </c>
      <c r="F21" s="19">
        <f t="shared" si="0"/>
        <v>0</v>
      </c>
      <c r="G21" s="19"/>
      <c r="H21" s="20">
        <f t="shared" si="1"/>
        <v>0</v>
      </c>
      <c r="I21" s="19"/>
      <c r="J21" s="19"/>
      <c r="K21" s="19"/>
      <c r="L21" s="25">
        <f t="shared" si="2"/>
        <v>0</v>
      </c>
      <c r="M21" s="22"/>
      <c r="N21" s="22"/>
      <c r="O21" s="22"/>
      <c r="P21" s="22"/>
      <c r="Q21" s="22"/>
    </row>
    <row r="22" spans="1:17" s="23" customFormat="1" ht="12">
      <c r="A22" s="15"/>
      <c r="B22" s="16"/>
      <c r="C22" s="17"/>
      <c r="D22" s="18">
        <f>'[4]план '!P168</f>
        <v>0</v>
      </c>
      <c r="E22" s="18">
        <f>'[4]план '!Q168</f>
        <v>0</v>
      </c>
      <c r="F22" s="19">
        <f t="shared" si="0"/>
        <v>0</v>
      </c>
      <c r="G22" s="19"/>
      <c r="H22" s="20"/>
      <c r="I22" s="19"/>
      <c r="J22" s="19"/>
      <c r="K22" s="19"/>
      <c r="L22" s="25"/>
      <c r="M22" s="22"/>
      <c r="N22" s="22"/>
      <c r="O22" s="22"/>
      <c r="P22" s="22"/>
      <c r="Q22" s="22"/>
    </row>
    <row r="23" spans="1:17" s="31" customFormat="1" ht="12">
      <c r="A23" s="27"/>
      <c r="B23" s="28" t="s">
        <v>36</v>
      </c>
      <c r="C23" s="17"/>
      <c r="D23" s="18">
        <f>'[4]план '!P169</f>
        <v>0</v>
      </c>
      <c r="E23" s="18">
        <f>'[4]план '!Q169</f>
        <v>1044758.752</v>
      </c>
      <c r="F23" s="18">
        <f aca="true" t="shared" si="3" ref="F23:L23">SUM(F10:F22)</f>
        <v>1044758.752</v>
      </c>
      <c r="G23" s="18">
        <f t="shared" si="3"/>
        <v>749451.25</v>
      </c>
      <c r="H23" s="29">
        <f t="shared" si="3"/>
        <v>-295307.5020000001</v>
      </c>
      <c r="I23" s="18">
        <f t="shared" si="3"/>
        <v>0</v>
      </c>
      <c r="J23" s="18">
        <f t="shared" si="3"/>
        <v>1134772.3499999999</v>
      </c>
      <c r="K23" s="18">
        <f t="shared" si="3"/>
        <v>790970.11</v>
      </c>
      <c r="L23" s="29">
        <f t="shared" si="3"/>
        <v>-343802.24</v>
      </c>
      <c r="M23" s="30"/>
      <c r="N23" s="30"/>
      <c r="O23" s="30"/>
      <c r="P23" s="30"/>
      <c r="Q23" s="30"/>
    </row>
    <row r="24" spans="1:17" s="23" customFormat="1" ht="12">
      <c r="A24" s="15"/>
      <c r="B24" s="32"/>
      <c r="C24" s="17"/>
      <c r="D24" s="18">
        <f>'[4]план '!P170</f>
        <v>0</v>
      </c>
      <c r="E24" s="18">
        <f>'[4]план '!Q170</f>
        <v>0</v>
      </c>
      <c r="F24" s="19"/>
      <c r="G24" s="19"/>
      <c r="H24" s="20"/>
      <c r="I24" s="19"/>
      <c r="J24" s="19"/>
      <c r="K24" s="19"/>
      <c r="L24" s="25">
        <f t="shared" si="2"/>
        <v>0</v>
      </c>
      <c r="M24" s="22"/>
      <c r="N24" s="22"/>
      <c r="O24" s="22"/>
      <c r="P24" s="22"/>
      <c r="Q24" s="22"/>
    </row>
    <row r="25" spans="1:17" s="23" customFormat="1" ht="12">
      <c r="A25" s="27">
        <v>2</v>
      </c>
      <c r="B25" s="33" t="s">
        <v>37</v>
      </c>
      <c r="C25" s="37" t="s">
        <v>38</v>
      </c>
      <c r="D25" s="18">
        <f>'[4]план '!P171</f>
        <v>0</v>
      </c>
      <c r="E25" s="18">
        <f>'[4]план '!Q171</f>
        <v>127858.19</v>
      </c>
      <c r="F25" s="19">
        <f>D25+E25</f>
        <v>127858.19</v>
      </c>
      <c r="G25" s="19">
        <v>75320.84</v>
      </c>
      <c r="H25" s="20">
        <f t="shared" si="1"/>
        <v>-52537.350000000006</v>
      </c>
      <c r="I25" s="19"/>
      <c r="J25" s="19">
        <v>127858.19</v>
      </c>
      <c r="K25" s="19">
        <v>76400</v>
      </c>
      <c r="L25" s="21">
        <f t="shared" si="2"/>
        <v>-51458.19</v>
      </c>
      <c r="M25" s="22"/>
      <c r="N25" s="22"/>
      <c r="O25" s="22"/>
      <c r="P25" s="22"/>
      <c r="Q25" s="22"/>
    </row>
    <row r="26" spans="1:17" s="23" customFormat="1" ht="12">
      <c r="A26" s="27">
        <v>3</v>
      </c>
      <c r="B26" s="33" t="s">
        <v>39</v>
      </c>
      <c r="C26" s="37" t="s">
        <v>40</v>
      </c>
      <c r="D26" s="18">
        <f>'[4]план '!P172</f>
        <v>0</v>
      </c>
      <c r="E26" s="18">
        <f>'[4]план '!Q172</f>
        <v>174799.2</v>
      </c>
      <c r="F26" s="19">
        <f>D26+E26</f>
        <v>174799.2</v>
      </c>
      <c r="G26" s="19">
        <v>107898.81</v>
      </c>
      <c r="H26" s="20">
        <f t="shared" si="1"/>
        <v>-66900.39000000001</v>
      </c>
      <c r="I26" s="19">
        <v>0</v>
      </c>
      <c r="J26" s="19">
        <v>174799.2</v>
      </c>
      <c r="K26" s="19">
        <v>109185</v>
      </c>
      <c r="L26" s="21">
        <f t="shared" si="2"/>
        <v>-65614.20000000001</v>
      </c>
      <c r="M26" s="22"/>
      <c r="N26" s="22"/>
      <c r="O26" s="22"/>
      <c r="P26" s="22"/>
      <c r="Q26" s="22"/>
    </row>
    <row r="27" spans="1:17" s="23" customFormat="1" ht="12">
      <c r="A27" s="27">
        <v>4</v>
      </c>
      <c r="B27" s="33" t="s">
        <v>41</v>
      </c>
      <c r="C27" s="37" t="s">
        <v>38</v>
      </c>
      <c r="D27" s="18">
        <f>'[4]план '!P173</f>
        <v>0</v>
      </c>
      <c r="E27" s="18">
        <f>'[4]план '!Q173</f>
        <v>129664.31</v>
      </c>
      <c r="F27" s="19">
        <f>D27+E27</f>
        <v>129664.31</v>
      </c>
      <c r="G27" s="19">
        <v>79684.28</v>
      </c>
      <c r="H27" s="20">
        <f t="shared" si="1"/>
        <v>-49980.03</v>
      </c>
      <c r="I27" s="19"/>
      <c r="J27" s="19">
        <v>129664.31</v>
      </c>
      <c r="K27" s="19">
        <v>74000</v>
      </c>
      <c r="L27" s="21">
        <f t="shared" si="2"/>
        <v>-55664.31</v>
      </c>
      <c r="M27" s="22"/>
      <c r="N27" s="22"/>
      <c r="O27" s="22"/>
      <c r="P27" s="22"/>
      <c r="Q27" s="22"/>
    </row>
    <row r="28" spans="1:17" s="23" customFormat="1" ht="12">
      <c r="A28" s="27"/>
      <c r="B28" s="64"/>
      <c r="C28" s="37"/>
      <c r="D28" s="18"/>
      <c r="E28" s="18"/>
      <c r="F28" s="19"/>
      <c r="G28" s="19"/>
      <c r="H28" s="20"/>
      <c r="I28" s="19"/>
      <c r="J28" s="19"/>
      <c r="K28" s="19"/>
      <c r="L28" s="21"/>
      <c r="M28" s="22"/>
      <c r="N28" s="22"/>
      <c r="O28" s="22"/>
      <c r="P28" s="22"/>
      <c r="Q28" s="22"/>
    </row>
    <row r="29" spans="1:17" s="23" customFormat="1" ht="12">
      <c r="A29" s="27"/>
      <c r="B29" s="64"/>
      <c r="C29" s="37"/>
      <c r="D29" s="18">
        <f>'[4]план '!P175</f>
        <v>0</v>
      </c>
      <c r="E29" s="18">
        <f>'[4]план '!Q175</f>
        <v>0</v>
      </c>
      <c r="F29" s="19">
        <f>D29+E29</f>
        <v>0</v>
      </c>
      <c r="G29" s="19"/>
      <c r="H29" s="20">
        <f t="shared" si="1"/>
        <v>0</v>
      </c>
      <c r="I29" s="19"/>
      <c r="J29" s="19"/>
      <c r="K29" s="19"/>
      <c r="L29" s="21"/>
      <c r="M29" s="22"/>
      <c r="N29" s="22"/>
      <c r="O29" s="22"/>
      <c r="P29" s="22"/>
      <c r="Q29" s="22"/>
    </row>
    <row r="30" spans="1:17" s="23" customFormat="1" ht="12">
      <c r="A30" s="15"/>
      <c r="B30" s="38"/>
      <c r="C30" s="38"/>
      <c r="D30" s="39"/>
      <c r="E30" s="39"/>
      <c r="F30" s="19"/>
      <c r="G30" s="19"/>
      <c r="H30" s="20"/>
      <c r="I30" s="19"/>
      <c r="J30" s="19"/>
      <c r="K30" s="19"/>
      <c r="L30" s="25">
        <f t="shared" si="2"/>
        <v>0</v>
      </c>
      <c r="M30" s="22"/>
      <c r="N30" s="22"/>
      <c r="O30" s="22"/>
      <c r="P30" s="22"/>
      <c r="Q30" s="22"/>
    </row>
    <row r="31" spans="1:17" s="45" customFormat="1" ht="12">
      <c r="A31" s="40"/>
      <c r="B31" s="41" t="s">
        <v>42</v>
      </c>
      <c r="C31" s="41"/>
      <c r="D31" s="42">
        <f>D23+D25+D26+D27+D28+D29</f>
        <v>0</v>
      </c>
      <c r="E31" s="42">
        <f aca="true" t="shared" si="4" ref="E31:L31">E23+E25+E26+E27+E28+E29</f>
        <v>1477080.452</v>
      </c>
      <c r="F31" s="42">
        <f>F23+F25+F26+F27+F28+F29</f>
        <v>1477080.452</v>
      </c>
      <c r="G31" s="42">
        <f t="shared" si="4"/>
        <v>1012355.1799999999</v>
      </c>
      <c r="H31" s="42">
        <f t="shared" si="4"/>
        <v>-464725.2720000001</v>
      </c>
      <c r="I31" s="42">
        <f t="shared" si="4"/>
        <v>0</v>
      </c>
      <c r="J31" s="42">
        <f t="shared" si="4"/>
        <v>1567094.0499999998</v>
      </c>
      <c r="K31" s="42">
        <f t="shared" si="4"/>
        <v>1050555.1099999999</v>
      </c>
      <c r="L31" s="42">
        <f t="shared" si="4"/>
        <v>-516538.94</v>
      </c>
      <c r="M31" s="44"/>
      <c r="N31" s="44"/>
      <c r="O31" s="44"/>
      <c r="P31" s="44"/>
      <c r="Q31" s="44"/>
    </row>
    <row r="32" spans="1:17" s="31" customFormat="1" ht="12">
      <c r="A32" s="27"/>
      <c r="B32" s="39"/>
      <c r="C32" s="39"/>
      <c r="D32" s="39"/>
      <c r="E32" s="39"/>
      <c r="F32" s="19"/>
      <c r="G32" s="19"/>
      <c r="H32" s="20"/>
      <c r="I32" s="19"/>
      <c r="J32" s="19"/>
      <c r="K32" s="19"/>
      <c r="L32" s="25">
        <f t="shared" si="2"/>
        <v>0</v>
      </c>
      <c r="M32" s="30"/>
      <c r="N32" s="30"/>
      <c r="O32" s="30"/>
      <c r="P32" s="30"/>
      <c r="Q32" s="30"/>
    </row>
    <row r="33" spans="1:12" s="50" customFormat="1" ht="12">
      <c r="A33" s="46">
        <v>7</v>
      </c>
      <c r="B33" s="47" t="s">
        <v>43</v>
      </c>
      <c r="C33" s="47"/>
      <c r="D33" s="48">
        <f aca="true" t="shared" si="5" ref="D33:L33">SUM(D34:D42)</f>
        <v>0</v>
      </c>
      <c r="E33" s="48">
        <f t="shared" si="5"/>
        <v>0</v>
      </c>
      <c r="F33" s="48">
        <f t="shared" si="5"/>
        <v>0</v>
      </c>
      <c r="G33" s="48">
        <f t="shared" si="5"/>
        <v>0</v>
      </c>
      <c r="H33" s="49">
        <f t="shared" si="5"/>
        <v>0</v>
      </c>
      <c r="I33" s="48">
        <f t="shared" si="5"/>
        <v>0</v>
      </c>
      <c r="J33" s="48">
        <f t="shared" si="5"/>
        <v>0</v>
      </c>
      <c r="K33" s="48">
        <f t="shared" si="5"/>
        <v>0</v>
      </c>
      <c r="L33" s="49">
        <f t="shared" si="5"/>
        <v>0</v>
      </c>
    </row>
    <row r="34" spans="1:12" ht="12">
      <c r="A34" s="51"/>
      <c r="B34" s="52"/>
      <c r="C34" s="53"/>
      <c r="D34" s="53"/>
      <c r="E34" s="53"/>
      <c r="F34" s="54"/>
      <c r="G34" s="54"/>
      <c r="H34" s="55"/>
      <c r="I34" s="54"/>
      <c r="J34" s="54"/>
      <c r="K34" s="54"/>
      <c r="L34" s="25">
        <f t="shared" si="2"/>
        <v>0</v>
      </c>
    </row>
    <row r="35" spans="1:12" ht="12">
      <c r="A35" s="51"/>
      <c r="B35" s="52"/>
      <c r="C35" s="53"/>
      <c r="D35" s="53"/>
      <c r="E35" s="53"/>
      <c r="F35" s="54"/>
      <c r="G35" s="54"/>
      <c r="H35" s="55"/>
      <c r="I35" s="54"/>
      <c r="J35" s="54"/>
      <c r="K35" s="54"/>
      <c r="L35" s="25"/>
    </row>
    <row r="36" spans="1:12" ht="12">
      <c r="A36" s="51"/>
      <c r="B36" s="52"/>
      <c r="C36" s="52"/>
      <c r="D36" s="52"/>
      <c r="E36" s="52"/>
      <c r="F36" s="54"/>
      <c r="G36" s="54"/>
      <c r="H36" s="55"/>
      <c r="I36" s="54"/>
      <c r="J36" s="54"/>
      <c r="K36" s="54"/>
      <c r="L36" s="25">
        <f t="shared" si="2"/>
        <v>0</v>
      </c>
    </row>
    <row r="37" spans="1:12" ht="12">
      <c r="A37" s="51"/>
      <c r="B37" s="52"/>
      <c r="C37" s="52"/>
      <c r="D37" s="52"/>
      <c r="E37" s="52"/>
      <c r="F37" s="54"/>
      <c r="G37" s="54"/>
      <c r="H37" s="55"/>
      <c r="I37" s="54"/>
      <c r="J37" s="54"/>
      <c r="K37" s="54"/>
      <c r="L37" s="21">
        <f t="shared" si="2"/>
        <v>0</v>
      </c>
    </row>
    <row r="38" spans="1:12" ht="12">
      <c r="A38" s="51"/>
      <c r="B38" s="52"/>
      <c r="C38" s="52"/>
      <c r="D38" s="52"/>
      <c r="E38" s="52"/>
      <c r="F38" s="54"/>
      <c r="G38" s="54"/>
      <c r="H38" s="55"/>
      <c r="I38" s="54"/>
      <c r="J38" s="54"/>
      <c r="K38" s="54"/>
      <c r="L38" s="21"/>
    </row>
    <row r="39" spans="1:12" ht="12">
      <c r="A39" s="51"/>
      <c r="B39" s="52"/>
      <c r="C39" s="52"/>
      <c r="D39" s="52"/>
      <c r="E39" s="52"/>
      <c r="F39" s="54"/>
      <c r="G39" s="54"/>
      <c r="H39" s="55"/>
      <c r="I39" s="54"/>
      <c r="J39" s="54"/>
      <c r="K39" s="54"/>
      <c r="L39" s="25">
        <f t="shared" si="2"/>
        <v>0</v>
      </c>
    </row>
    <row r="40" spans="1:12" ht="12">
      <c r="A40" s="51"/>
      <c r="B40" s="52"/>
      <c r="C40" s="52"/>
      <c r="D40" s="52"/>
      <c r="E40" s="52"/>
      <c r="F40" s="54"/>
      <c r="G40" s="54"/>
      <c r="H40" s="55"/>
      <c r="I40" s="54"/>
      <c r="J40" s="54"/>
      <c r="K40" s="54"/>
      <c r="L40" s="25">
        <f t="shared" si="2"/>
        <v>0</v>
      </c>
    </row>
    <row r="41" spans="1:12" ht="12">
      <c r="A41" s="51"/>
      <c r="B41" s="52"/>
      <c r="C41" s="52"/>
      <c r="D41" s="52"/>
      <c r="E41" s="52"/>
      <c r="F41" s="54"/>
      <c r="G41" s="54"/>
      <c r="H41" s="55"/>
      <c r="I41" s="54"/>
      <c r="J41" s="54"/>
      <c r="K41" s="54"/>
      <c r="L41" s="25">
        <f t="shared" si="2"/>
        <v>0</v>
      </c>
    </row>
    <row r="42" spans="1:12" ht="12">
      <c r="A42" s="51"/>
      <c r="B42" s="52"/>
      <c r="C42" s="52"/>
      <c r="D42" s="52"/>
      <c r="E42" s="52"/>
      <c r="F42" s="54"/>
      <c r="G42" s="54"/>
      <c r="H42" s="55"/>
      <c r="I42" s="54"/>
      <c r="J42" s="54"/>
      <c r="K42" s="54"/>
      <c r="L42" s="25">
        <f t="shared" si="2"/>
        <v>0</v>
      </c>
    </row>
    <row r="43" spans="1:12" ht="12">
      <c r="A43" s="51"/>
      <c r="B43" s="53"/>
      <c r="C43" s="53"/>
      <c r="D43" s="53"/>
      <c r="E43" s="53"/>
      <c r="F43" s="54"/>
      <c r="G43" s="54"/>
      <c r="H43" s="55"/>
      <c r="I43" s="54"/>
      <c r="J43" s="54"/>
      <c r="K43" s="54"/>
      <c r="L43" s="25">
        <f t="shared" si="2"/>
        <v>0</v>
      </c>
    </row>
    <row r="44" spans="1:12" s="50" customFormat="1" ht="12">
      <c r="A44" s="46"/>
      <c r="B44" s="47" t="s">
        <v>57</v>
      </c>
      <c r="C44" s="47"/>
      <c r="D44" s="48">
        <f aca="true" t="shared" si="6" ref="D44:J44">D31+D33</f>
        <v>0</v>
      </c>
      <c r="E44" s="48">
        <f t="shared" si="6"/>
        <v>1477080.452</v>
      </c>
      <c r="F44" s="48">
        <f t="shared" si="6"/>
        <v>1477080.452</v>
      </c>
      <c r="G44" s="48">
        <f t="shared" si="6"/>
        <v>1012355.1799999999</v>
      </c>
      <c r="H44" s="49">
        <f t="shared" si="6"/>
        <v>-464725.2720000001</v>
      </c>
      <c r="I44" s="48">
        <f t="shared" si="6"/>
        <v>0</v>
      </c>
      <c r="J44" s="48">
        <f t="shared" si="6"/>
        <v>1567094.0499999998</v>
      </c>
      <c r="K44" s="48">
        <f>K31+K33</f>
        <v>1050555.1099999999</v>
      </c>
      <c r="L44" s="49">
        <f>L31+L33</f>
        <v>-516538.94</v>
      </c>
    </row>
    <row r="45" spans="1:12" ht="12">
      <c r="A45" s="51"/>
      <c r="B45" s="56"/>
      <c r="C45" s="26"/>
      <c r="D45" s="26"/>
      <c r="E45" s="26"/>
      <c r="F45" s="54"/>
      <c r="G45" s="54"/>
      <c r="H45" s="55"/>
      <c r="I45" s="54"/>
      <c r="J45" s="54"/>
      <c r="K45" s="54"/>
      <c r="L45" s="25">
        <f t="shared" si="2"/>
        <v>0</v>
      </c>
    </row>
    <row r="46" spans="1:12" s="50" customFormat="1" ht="12">
      <c r="A46" s="46"/>
      <c r="B46" s="47" t="s">
        <v>58</v>
      </c>
      <c r="C46" s="57"/>
      <c r="D46" s="42">
        <f aca="true" t="shared" si="7" ref="D46:L46">SUM(D47:D50)</f>
        <v>0</v>
      </c>
      <c r="E46" s="42">
        <f t="shared" si="7"/>
        <v>0</v>
      </c>
      <c r="F46" s="42">
        <f t="shared" si="7"/>
        <v>0</v>
      </c>
      <c r="G46" s="42">
        <f t="shared" si="7"/>
        <v>0</v>
      </c>
      <c r="H46" s="43">
        <f t="shared" si="7"/>
        <v>0</v>
      </c>
      <c r="I46" s="42">
        <f t="shared" si="7"/>
        <v>0</v>
      </c>
      <c r="J46" s="42">
        <f t="shared" si="7"/>
        <v>0</v>
      </c>
      <c r="K46" s="42">
        <f t="shared" si="7"/>
        <v>0</v>
      </c>
      <c r="L46" s="42">
        <f t="shared" si="7"/>
        <v>0</v>
      </c>
    </row>
    <row r="47" spans="1:12" ht="12">
      <c r="A47" s="51"/>
      <c r="B47" s="53"/>
      <c r="C47" s="58"/>
      <c r="D47" s="58"/>
      <c r="E47" s="59"/>
      <c r="F47" s="19">
        <f>D47+E47</f>
        <v>0</v>
      </c>
      <c r="G47" s="19"/>
      <c r="H47" s="20">
        <f>G47-F47</f>
        <v>0</v>
      </c>
      <c r="I47" s="19"/>
      <c r="J47" s="19"/>
      <c r="K47" s="19"/>
      <c r="L47" s="25">
        <f t="shared" si="2"/>
        <v>0</v>
      </c>
    </row>
    <row r="48" spans="1:12" ht="12">
      <c r="A48" s="51"/>
      <c r="B48" s="53"/>
      <c r="C48" s="58"/>
      <c r="D48" s="58"/>
      <c r="E48" s="63"/>
      <c r="F48" s="19">
        <f>D48+E48</f>
        <v>0</v>
      </c>
      <c r="G48" s="19"/>
      <c r="H48" s="20">
        <f>G48-F48</f>
        <v>0</v>
      </c>
      <c r="I48" s="19"/>
      <c r="J48" s="19"/>
      <c r="K48" s="19"/>
      <c r="L48" s="25">
        <f t="shared" si="2"/>
        <v>0</v>
      </c>
    </row>
    <row r="49" spans="1:12" ht="12">
      <c r="A49" s="51"/>
      <c r="B49" s="53"/>
      <c r="C49" s="53"/>
      <c r="D49" s="54"/>
      <c r="E49" s="54"/>
      <c r="F49" s="19">
        <f>D49+E49</f>
        <v>0</v>
      </c>
      <c r="G49" s="19"/>
      <c r="H49" s="20">
        <f>G49-F49</f>
        <v>0</v>
      </c>
      <c r="I49" s="19"/>
      <c r="J49" s="19"/>
      <c r="K49" s="19"/>
      <c r="L49" s="25">
        <f t="shared" si="2"/>
        <v>0</v>
      </c>
    </row>
    <row r="50" spans="1:12" ht="12">
      <c r="A50" s="51"/>
      <c r="B50" s="53"/>
      <c r="C50" s="53"/>
      <c r="D50" s="53"/>
      <c r="E50" s="53"/>
      <c r="F50" s="19">
        <f>D50+E50</f>
        <v>0</v>
      </c>
      <c r="G50" s="19"/>
      <c r="H50" s="20"/>
      <c r="I50" s="19"/>
      <c r="J50" s="19"/>
      <c r="K50" s="19"/>
      <c r="L50" s="25">
        <f t="shared" si="2"/>
        <v>0</v>
      </c>
    </row>
    <row r="51" spans="1:12" ht="12">
      <c r="A51" s="51"/>
      <c r="B51" s="53"/>
      <c r="C51" s="53"/>
      <c r="D51" s="53"/>
      <c r="E51" s="53"/>
      <c r="F51" s="19"/>
      <c r="G51" s="19"/>
      <c r="H51" s="20"/>
      <c r="I51" s="19"/>
      <c r="J51" s="19"/>
      <c r="K51" s="19"/>
      <c r="L51" s="25">
        <f t="shared" si="2"/>
        <v>0</v>
      </c>
    </row>
    <row r="52" spans="1:12" s="50" customFormat="1" ht="12">
      <c r="A52" s="46"/>
      <c r="B52" s="47" t="s">
        <v>63</v>
      </c>
      <c r="C52" s="57"/>
      <c r="D52" s="42">
        <f aca="true" t="shared" si="8" ref="D52:L52">D44+D46</f>
        <v>0</v>
      </c>
      <c r="E52" s="42">
        <f t="shared" si="8"/>
        <v>1477080.452</v>
      </c>
      <c r="F52" s="42">
        <f t="shared" si="8"/>
        <v>1477080.452</v>
      </c>
      <c r="G52" s="42">
        <f t="shared" si="8"/>
        <v>1012355.1799999999</v>
      </c>
      <c r="H52" s="43">
        <f t="shared" si="8"/>
        <v>-464725.2720000001</v>
      </c>
      <c r="I52" s="42">
        <f t="shared" si="8"/>
        <v>0</v>
      </c>
      <c r="J52" s="42">
        <f t="shared" si="8"/>
        <v>1567094.0499999998</v>
      </c>
      <c r="K52" s="42">
        <f>K44+K46</f>
        <v>1050555.1099999999</v>
      </c>
      <c r="L52" s="43">
        <f t="shared" si="8"/>
        <v>-516538.94</v>
      </c>
    </row>
    <row r="53" spans="1:12" ht="12">
      <c r="A53" s="51"/>
      <c r="B53" s="53"/>
      <c r="C53" s="58"/>
      <c r="D53" s="58"/>
      <c r="E53" s="58"/>
      <c r="F53" s="19"/>
      <c r="G53" s="19"/>
      <c r="H53" s="20"/>
      <c r="I53" s="19"/>
      <c r="J53" s="19"/>
      <c r="K53" s="19"/>
      <c r="L53" s="25"/>
    </row>
    <row r="54" spans="1:12" ht="12">
      <c r="A54" s="51"/>
      <c r="B54" s="53" t="s">
        <v>64</v>
      </c>
      <c r="C54" s="58"/>
      <c r="D54" s="58"/>
      <c r="E54" s="58"/>
      <c r="F54" s="19"/>
      <c r="G54" s="19"/>
      <c r="H54" s="20"/>
      <c r="I54" s="19"/>
      <c r="J54" s="19"/>
      <c r="K54" s="19"/>
      <c r="L54" s="25"/>
    </row>
    <row r="55" spans="1:12" ht="12">
      <c r="A55" s="51"/>
      <c r="B55" s="53" t="s">
        <v>65</v>
      </c>
      <c r="C55" s="58"/>
      <c r="D55" s="58"/>
      <c r="E55" s="58"/>
      <c r="F55" s="19"/>
      <c r="G55" s="19"/>
      <c r="H55" s="20"/>
      <c r="I55" s="19"/>
      <c r="J55" s="19"/>
      <c r="K55" s="19"/>
      <c r="L55" s="25"/>
    </row>
    <row r="56" spans="1:12" ht="12">
      <c r="A56" s="51"/>
      <c r="B56" s="56"/>
      <c r="C56" s="26"/>
      <c r="D56" s="26"/>
      <c r="E56" s="26"/>
      <c r="F56" s="54"/>
      <c r="G56" s="54"/>
      <c r="H56" s="55"/>
      <c r="I56" s="54"/>
      <c r="J56" s="54"/>
      <c r="K56" s="54"/>
      <c r="L56" s="54"/>
    </row>
    <row r="57" spans="1:12" s="50" customFormat="1" ht="12">
      <c r="A57" s="46"/>
      <c r="B57" s="60"/>
      <c r="C57" s="61"/>
      <c r="D57" s="48">
        <f aca="true" t="shared" si="9" ref="D57:L57">D52+D54+D55</f>
        <v>0</v>
      </c>
      <c r="E57" s="48">
        <f t="shared" si="9"/>
        <v>1477080.452</v>
      </c>
      <c r="F57" s="48">
        <f t="shared" si="9"/>
        <v>1477080.452</v>
      </c>
      <c r="G57" s="48">
        <f t="shared" si="9"/>
        <v>1012355.1799999999</v>
      </c>
      <c r="H57" s="49">
        <f t="shared" si="9"/>
        <v>-464725.2720000001</v>
      </c>
      <c r="I57" s="48">
        <f t="shared" si="9"/>
        <v>0</v>
      </c>
      <c r="J57" s="48">
        <f t="shared" si="9"/>
        <v>1567094.0499999998</v>
      </c>
      <c r="K57" s="48">
        <f>K52+K54+K55</f>
        <v>1050555.1099999999</v>
      </c>
      <c r="L57" s="49">
        <f t="shared" si="9"/>
        <v>-516538.94</v>
      </c>
    </row>
    <row r="58" ht="12">
      <c r="K58" s="4">
        <f>SUM(K59:K60)</f>
        <v>0</v>
      </c>
    </row>
    <row r="59" spans="2:3" ht="12">
      <c r="B59" s="2"/>
      <c r="C59" s="5"/>
    </row>
    <row r="60" spans="2:4" ht="12">
      <c r="B60" s="2" t="s">
        <v>68</v>
      </c>
      <c r="C60" s="5" t="s">
        <v>69</v>
      </c>
      <c r="D60" s="3" t="s">
        <v>70</v>
      </c>
    </row>
    <row r="61" spans="1:4" ht="12">
      <c r="A61" s="62"/>
      <c r="B61" s="2" t="s">
        <v>72</v>
      </c>
      <c r="C61" s="5" t="s">
        <v>69</v>
      </c>
      <c r="D61" s="3" t="s">
        <v>73</v>
      </c>
    </row>
  </sheetData>
  <mergeCells count="5">
    <mergeCell ref="I4:L4"/>
    <mergeCell ref="A4:A5"/>
    <mergeCell ref="B4:B5"/>
    <mergeCell ref="C4:C5"/>
    <mergeCell ref="D4:H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D1">
      <selection activeCell="M14" sqref="M14:M15"/>
    </sheetView>
  </sheetViews>
  <sheetFormatPr defaultColWidth="9.00390625" defaultRowHeight="12.75"/>
  <cols>
    <col min="1" max="1" width="4.75390625" style="1" customWidth="1"/>
    <col min="2" max="2" width="41.625" style="6" customWidth="1"/>
    <col min="3" max="3" width="27.00390625" style="3" customWidth="1"/>
    <col min="4" max="4" width="14.75390625" style="3" customWidth="1"/>
    <col min="5" max="5" width="14.375" style="3" customWidth="1"/>
    <col min="6" max="6" width="15.25390625" style="4" customWidth="1"/>
    <col min="7" max="8" width="14.875" style="4" customWidth="1"/>
    <col min="9" max="9" width="13.875" style="4" customWidth="1"/>
    <col min="10" max="11" width="14.875" style="4" customWidth="1"/>
    <col min="12" max="12" width="15.625" style="4" customWidth="1"/>
    <col min="13" max="13" width="12.375" style="1" bestFit="1" customWidth="1"/>
    <col min="14" max="16384" width="9.125" style="1" customWidth="1"/>
  </cols>
  <sheetData>
    <row r="1" ht="12">
      <c r="B1" s="2" t="s">
        <v>118</v>
      </c>
    </row>
    <row r="2" spans="2:5" ht="12">
      <c r="B2" s="2" t="s">
        <v>1</v>
      </c>
      <c r="C2" s="5"/>
      <c r="D2" s="5"/>
      <c r="E2" s="5"/>
    </row>
    <row r="4" spans="1:12" s="8" customFormat="1" ht="12.75" customHeight="1">
      <c r="A4" s="68" t="s">
        <v>2</v>
      </c>
      <c r="B4" s="35" t="s">
        <v>3</v>
      </c>
      <c r="C4" s="69" t="s">
        <v>4</v>
      </c>
      <c r="D4" s="71" t="s">
        <v>5</v>
      </c>
      <c r="E4" s="72"/>
      <c r="F4" s="72"/>
      <c r="G4" s="72"/>
      <c r="H4" s="73"/>
      <c r="I4" s="67" t="s">
        <v>6</v>
      </c>
      <c r="J4" s="67"/>
      <c r="K4" s="67"/>
      <c r="L4" s="67"/>
    </row>
    <row r="5" spans="1:12" s="8" customFormat="1" ht="51" customHeight="1">
      <c r="A5" s="34"/>
      <c r="B5" s="36"/>
      <c r="C5" s="70"/>
      <c r="D5" s="12" t="s">
        <v>7</v>
      </c>
      <c r="E5" s="12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14</v>
      </c>
      <c r="L5" s="13" t="s">
        <v>15</v>
      </c>
    </row>
    <row r="6" spans="1:12" s="8" customFormat="1" ht="15" customHeight="1">
      <c r="A6" s="9"/>
      <c r="B6" s="10" t="s">
        <v>16</v>
      </c>
      <c r="C6" s="11">
        <f>'[5]план'!E150</f>
        <v>2517.6</v>
      </c>
      <c r="D6" s="12"/>
      <c r="E6" s="12"/>
      <c r="F6" s="13"/>
      <c r="G6" s="13"/>
      <c r="H6" s="13"/>
      <c r="I6" s="10"/>
      <c r="J6" s="10"/>
      <c r="K6" s="10"/>
      <c r="L6" s="10"/>
    </row>
    <row r="7" spans="1:12" s="8" customFormat="1" ht="12">
      <c r="A7" s="14"/>
      <c r="B7" s="13" t="s">
        <v>17</v>
      </c>
      <c r="C7" s="12">
        <f>'[5]план'!E152</f>
        <v>79</v>
      </c>
      <c r="D7" s="12"/>
      <c r="E7" s="12"/>
      <c r="F7" s="7"/>
      <c r="G7" s="7"/>
      <c r="H7" s="7"/>
      <c r="I7" s="7"/>
      <c r="J7" s="7"/>
      <c r="K7" s="7"/>
      <c r="L7" s="7"/>
    </row>
    <row r="8" spans="1:12" s="8" customFormat="1" ht="12">
      <c r="A8" s="14">
        <v>1</v>
      </c>
      <c r="B8" s="13" t="s">
        <v>18</v>
      </c>
      <c r="C8" s="12"/>
      <c r="D8" s="12"/>
      <c r="E8" s="12"/>
      <c r="F8" s="7"/>
      <c r="G8" s="7"/>
      <c r="H8" s="7"/>
      <c r="I8" s="7"/>
      <c r="J8" s="7"/>
      <c r="K8" s="7"/>
      <c r="L8" s="7"/>
    </row>
    <row r="9" spans="1:12" s="8" customFormat="1" ht="12">
      <c r="A9" s="14"/>
      <c r="B9" s="13"/>
      <c r="C9" s="12"/>
      <c r="D9" s="12"/>
      <c r="E9" s="12"/>
      <c r="F9" s="7"/>
      <c r="G9" s="7"/>
      <c r="H9" s="7"/>
      <c r="I9" s="7"/>
      <c r="J9" s="7"/>
      <c r="K9" s="7"/>
      <c r="L9" s="7"/>
    </row>
    <row r="10" spans="1:17" s="23" customFormat="1" ht="12">
      <c r="A10" s="15">
        <v>1</v>
      </c>
      <c r="B10" s="16" t="s">
        <v>19</v>
      </c>
      <c r="C10" s="17" t="s">
        <v>20</v>
      </c>
      <c r="D10" s="18">
        <f>'[5]план'!D156</f>
        <v>66684.31</v>
      </c>
      <c r="E10" s="18">
        <f>'[5]план'!E156</f>
        <v>1033122.336</v>
      </c>
      <c r="F10" s="19">
        <f>D10+E10</f>
        <v>1099806.646</v>
      </c>
      <c r="G10" s="19">
        <v>962052.62</v>
      </c>
      <c r="H10" s="20">
        <f>G10-F10</f>
        <v>-137754.02599999995</v>
      </c>
      <c r="I10" s="19">
        <v>335581.82</v>
      </c>
      <c r="J10" s="19">
        <v>1151816.97</v>
      </c>
      <c r="K10" s="19">
        <v>808487.97</v>
      </c>
      <c r="L10" s="21">
        <f>K10-J10-I10</f>
        <v>-678910.8200000001</v>
      </c>
      <c r="M10" s="22"/>
      <c r="N10" s="22"/>
      <c r="O10" s="22"/>
      <c r="P10" s="22"/>
      <c r="Q10" s="22"/>
    </row>
    <row r="11" spans="1:17" s="23" customFormat="1" ht="12">
      <c r="A11" s="15">
        <v>2</v>
      </c>
      <c r="B11" s="24" t="s">
        <v>21</v>
      </c>
      <c r="C11" s="17" t="s">
        <v>22</v>
      </c>
      <c r="D11" s="18">
        <f>'[5]план'!D157</f>
        <v>3502.29</v>
      </c>
      <c r="E11" s="18">
        <f>'[5]план'!E157</f>
        <v>51359.04</v>
      </c>
      <c r="F11" s="19">
        <f aca="true" t="shared" si="0" ref="F11:F18">D11+E11</f>
        <v>54861.33</v>
      </c>
      <c r="G11" s="19">
        <v>48313.44</v>
      </c>
      <c r="H11" s="20">
        <f aca="true" t="shared" si="1" ref="H11:H24">G11-F11</f>
        <v>-6547.889999999999</v>
      </c>
      <c r="I11" s="19"/>
      <c r="J11" s="19">
        <v>51359.04</v>
      </c>
      <c r="K11" s="19">
        <v>51359.04</v>
      </c>
      <c r="L11" s="25">
        <f aca="true" t="shared" si="2" ref="L11:L43">K11-J11-I11</f>
        <v>0</v>
      </c>
      <c r="M11" s="22"/>
      <c r="N11" s="22"/>
      <c r="O11" s="22"/>
      <c r="P11" s="22"/>
      <c r="Q11" s="22"/>
    </row>
    <row r="12" spans="1:17" s="23" customFormat="1" ht="12">
      <c r="A12" s="15">
        <v>3</v>
      </c>
      <c r="B12" s="24" t="s">
        <v>23</v>
      </c>
      <c r="C12" s="17" t="s">
        <v>22</v>
      </c>
      <c r="D12" s="18">
        <f>'[5]план'!D158</f>
        <v>4090.76</v>
      </c>
      <c r="E12" s="18">
        <f>'[5]план'!E158</f>
        <v>62159.543999999994</v>
      </c>
      <c r="F12" s="19">
        <f t="shared" si="0"/>
        <v>66250.30399999999</v>
      </c>
      <c r="G12" s="19">
        <v>58119.86</v>
      </c>
      <c r="H12" s="20">
        <f t="shared" si="1"/>
        <v>-8130.443999999989</v>
      </c>
      <c r="I12" s="19"/>
      <c r="J12" s="19">
        <v>62159.54</v>
      </c>
      <c r="K12" s="19">
        <v>62159.54</v>
      </c>
      <c r="L12" s="25">
        <f t="shared" si="2"/>
        <v>0</v>
      </c>
      <c r="M12" s="22"/>
      <c r="N12" s="22"/>
      <c r="O12" s="22"/>
      <c r="P12" s="22"/>
      <c r="Q12" s="22"/>
    </row>
    <row r="13" spans="1:17" s="23" customFormat="1" ht="12">
      <c r="A13" s="15">
        <v>4</v>
      </c>
      <c r="B13" s="16" t="s">
        <v>24</v>
      </c>
      <c r="C13" s="26" t="s">
        <v>25</v>
      </c>
      <c r="D13" s="18">
        <f>'[5]план'!D159</f>
        <v>4052.99</v>
      </c>
      <c r="E13" s="18">
        <f>'[5]план'!E159</f>
        <v>60623.808</v>
      </c>
      <c r="F13" s="19">
        <f t="shared" si="0"/>
        <v>64676.797999999995</v>
      </c>
      <c r="G13" s="19">
        <v>57315.4</v>
      </c>
      <c r="H13" s="20">
        <f t="shared" si="1"/>
        <v>-7361.397999999994</v>
      </c>
      <c r="I13" s="19">
        <v>12000</v>
      </c>
      <c r="J13" s="19">
        <v>98121.44</v>
      </c>
      <c r="K13" s="19">
        <v>109769.76</v>
      </c>
      <c r="L13" s="21">
        <f t="shared" si="2"/>
        <v>-351.68000000000757</v>
      </c>
      <c r="M13" s="22"/>
      <c r="N13" s="22"/>
      <c r="O13" s="22"/>
      <c r="P13" s="22"/>
      <c r="Q13" s="22"/>
    </row>
    <row r="14" spans="1:17" s="23" customFormat="1" ht="12">
      <c r="A14" s="15">
        <v>5</v>
      </c>
      <c r="B14" s="16" t="s">
        <v>26</v>
      </c>
      <c r="C14" s="17" t="s">
        <v>22</v>
      </c>
      <c r="D14" s="18">
        <f>'[5]план'!D160</f>
        <v>2991.77</v>
      </c>
      <c r="E14" s="18">
        <f>'[5]план'!E160</f>
        <v>46323.84</v>
      </c>
      <c r="F14" s="19">
        <f t="shared" si="0"/>
        <v>49315.60999999999</v>
      </c>
      <c r="G14" s="19">
        <v>43644.16</v>
      </c>
      <c r="H14" s="20">
        <f t="shared" si="1"/>
        <v>-5671.44999999999</v>
      </c>
      <c r="I14" s="19"/>
      <c r="J14" s="19">
        <v>46323.84</v>
      </c>
      <c r="K14" s="19">
        <v>46323.84</v>
      </c>
      <c r="L14" s="25">
        <f t="shared" si="2"/>
        <v>0</v>
      </c>
      <c r="M14" s="22"/>
      <c r="N14" s="22"/>
      <c r="O14" s="22"/>
      <c r="P14" s="22"/>
      <c r="Q14" s="22"/>
    </row>
    <row r="15" spans="1:17" s="23" customFormat="1" ht="12">
      <c r="A15" s="15">
        <v>6</v>
      </c>
      <c r="B15" s="16" t="s">
        <v>27</v>
      </c>
      <c r="C15" s="17" t="s">
        <v>22</v>
      </c>
      <c r="D15" s="18">
        <f>'[5]план'!D161</f>
        <v>22738.99</v>
      </c>
      <c r="E15" s="18">
        <f>'[5]план'!E161</f>
        <v>339800.47199999995</v>
      </c>
      <c r="F15" s="19">
        <f t="shared" si="0"/>
        <v>362539.46199999994</v>
      </c>
      <c r="G15" s="19">
        <v>318464.71</v>
      </c>
      <c r="H15" s="20">
        <f t="shared" si="1"/>
        <v>-44074.75199999992</v>
      </c>
      <c r="I15" s="19">
        <v>-224146.28</v>
      </c>
      <c r="J15" s="19">
        <v>339800.47</v>
      </c>
      <c r="K15" s="19">
        <v>96807.58</v>
      </c>
      <c r="L15" s="21">
        <f t="shared" si="2"/>
        <v>-18846.609999999957</v>
      </c>
      <c r="M15" s="22"/>
      <c r="N15" s="22"/>
      <c r="O15" s="22"/>
      <c r="P15" s="22"/>
      <c r="Q15" s="22"/>
    </row>
    <row r="16" spans="1:17" s="23" customFormat="1" ht="12">
      <c r="A16" s="15">
        <v>7</v>
      </c>
      <c r="B16" s="16" t="s">
        <v>28</v>
      </c>
      <c r="C16" s="17" t="s">
        <v>29</v>
      </c>
      <c r="D16" s="18">
        <f>'[5]план'!D163</f>
        <v>713.77</v>
      </c>
      <c r="E16" s="18">
        <f>'[5]план'!E163</f>
        <v>10440</v>
      </c>
      <c r="F16" s="19">
        <f t="shared" si="0"/>
        <v>11153.77</v>
      </c>
      <c r="G16" s="19">
        <v>9794.26</v>
      </c>
      <c r="H16" s="20">
        <f t="shared" si="1"/>
        <v>-1359.5100000000002</v>
      </c>
      <c r="I16" s="19"/>
      <c r="J16" s="19">
        <v>10800</v>
      </c>
      <c r="K16" s="19">
        <v>10500</v>
      </c>
      <c r="L16" s="21">
        <f t="shared" si="2"/>
        <v>-300</v>
      </c>
      <c r="M16" s="22"/>
      <c r="N16" s="22"/>
      <c r="O16" s="22"/>
      <c r="P16" s="22"/>
      <c r="Q16" s="22"/>
    </row>
    <row r="17" spans="1:17" s="23" customFormat="1" ht="12">
      <c r="A17" s="15">
        <v>8</v>
      </c>
      <c r="B17" s="16" t="s">
        <v>32</v>
      </c>
      <c r="C17" s="26" t="s">
        <v>29</v>
      </c>
      <c r="D17" s="18">
        <f>'[5]план'!D165</f>
        <v>0</v>
      </c>
      <c r="E17" s="18">
        <v>8552.74</v>
      </c>
      <c r="F17" s="19">
        <f t="shared" si="0"/>
        <v>8552.74</v>
      </c>
      <c r="G17" s="19">
        <v>30189.39</v>
      </c>
      <c r="H17" s="19">
        <f t="shared" si="1"/>
        <v>21636.65</v>
      </c>
      <c r="I17" s="19"/>
      <c r="J17" s="19">
        <v>8552.74</v>
      </c>
      <c r="K17" s="19">
        <v>16346</v>
      </c>
      <c r="L17" s="25">
        <f t="shared" si="2"/>
        <v>7793.26</v>
      </c>
      <c r="M17" s="22"/>
      <c r="N17" s="22"/>
      <c r="O17" s="22"/>
      <c r="P17" s="22"/>
      <c r="Q17" s="22"/>
    </row>
    <row r="18" spans="1:17" s="23" customFormat="1" ht="12">
      <c r="A18" s="15">
        <v>9</v>
      </c>
      <c r="B18" s="16" t="s">
        <v>33</v>
      </c>
      <c r="C18" s="17" t="s">
        <v>20</v>
      </c>
      <c r="D18" s="18">
        <f>'[5]план'!D166</f>
        <v>7381.38</v>
      </c>
      <c r="E18" s="18">
        <f>'[5]план'!E166</f>
        <v>35734.95</v>
      </c>
      <c r="F18" s="19">
        <f t="shared" si="0"/>
        <v>43116.329999999994</v>
      </c>
      <c r="G18" s="19">
        <v>32438.76</v>
      </c>
      <c r="H18" s="20">
        <f t="shared" si="1"/>
        <v>-10677.569999999996</v>
      </c>
      <c r="I18" s="19">
        <v>-3174.66</v>
      </c>
      <c r="J18" s="19">
        <v>26105.83</v>
      </c>
      <c r="K18" s="19">
        <v>22342.56</v>
      </c>
      <c r="L18" s="21">
        <f t="shared" si="2"/>
        <v>-588.6100000000006</v>
      </c>
      <c r="M18" s="22"/>
      <c r="N18" s="22"/>
      <c r="O18" s="22"/>
      <c r="P18" s="22"/>
      <c r="Q18" s="22"/>
    </row>
    <row r="19" spans="1:17" s="23" customFormat="1" ht="12">
      <c r="A19" s="15"/>
      <c r="B19" s="16"/>
      <c r="C19" s="17"/>
      <c r="D19" s="18"/>
      <c r="E19" s="18"/>
      <c r="F19" s="19"/>
      <c r="G19" s="19"/>
      <c r="H19" s="20"/>
      <c r="I19" s="19"/>
      <c r="J19" s="19"/>
      <c r="K19" s="19"/>
      <c r="L19" s="25"/>
      <c r="M19" s="22"/>
      <c r="N19" s="22"/>
      <c r="O19" s="22"/>
      <c r="P19" s="22"/>
      <c r="Q19" s="22"/>
    </row>
    <row r="20" spans="1:17" s="31" customFormat="1" ht="12">
      <c r="A20" s="27"/>
      <c r="B20" s="28" t="s">
        <v>36</v>
      </c>
      <c r="C20" s="17"/>
      <c r="D20" s="18">
        <f>SUM(D10:D19)</f>
        <v>112156.26000000001</v>
      </c>
      <c r="E20" s="18">
        <f>'[5]план'!E169</f>
        <v>1639563.9899999998</v>
      </c>
      <c r="F20" s="18">
        <f aca="true" t="shared" si="3" ref="F20:L20">SUM(F10:F19)</f>
        <v>1760272.99</v>
      </c>
      <c r="G20" s="18">
        <f t="shared" si="3"/>
        <v>1560332.5999999999</v>
      </c>
      <c r="H20" s="29">
        <f t="shared" si="3"/>
        <v>-199940.38999999987</v>
      </c>
      <c r="I20" s="18">
        <f t="shared" si="3"/>
        <v>120260.88</v>
      </c>
      <c r="J20" s="18">
        <f t="shared" si="3"/>
        <v>1795039.87</v>
      </c>
      <c r="K20" s="18">
        <f t="shared" si="3"/>
        <v>1224096.2900000003</v>
      </c>
      <c r="L20" s="29">
        <f t="shared" si="3"/>
        <v>-691204.4600000001</v>
      </c>
      <c r="M20" s="30"/>
      <c r="N20" s="30"/>
      <c r="O20" s="30"/>
      <c r="P20" s="30"/>
      <c r="Q20" s="30"/>
    </row>
    <row r="21" spans="1:17" s="23" customFormat="1" ht="12">
      <c r="A21" s="15"/>
      <c r="B21" s="32"/>
      <c r="C21" s="17"/>
      <c r="D21" s="18"/>
      <c r="E21" s="18">
        <f>'[5]план'!E170</f>
        <v>0</v>
      </c>
      <c r="F21" s="19"/>
      <c r="G21" s="19"/>
      <c r="H21" s="20"/>
      <c r="I21" s="19"/>
      <c r="J21" s="19"/>
      <c r="K21" s="19"/>
      <c r="L21" s="25">
        <f t="shared" si="2"/>
        <v>0</v>
      </c>
      <c r="M21" s="22"/>
      <c r="N21" s="22"/>
      <c r="O21" s="22"/>
      <c r="P21" s="22"/>
      <c r="Q21" s="22"/>
    </row>
    <row r="22" spans="1:17" s="23" customFormat="1" ht="12">
      <c r="A22" s="27">
        <v>2</v>
      </c>
      <c r="B22" s="33" t="s">
        <v>37</v>
      </c>
      <c r="C22" s="37" t="s">
        <v>38</v>
      </c>
      <c r="D22" s="18">
        <f>'[5]план'!D171</f>
        <v>113928.47</v>
      </c>
      <c r="E22" s="18">
        <f>'[5]план'!E171</f>
        <v>173796.95</v>
      </c>
      <c r="F22" s="19">
        <f>D22+E22</f>
        <v>287725.42000000004</v>
      </c>
      <c r="G22" s="19">
        <v>96699.81</v>
      </c>
      <c r="H22" s="20">
        <f t="shared" si="1"/>
        <v>-191025.61000000004</v>
      </c>
      <c r="I22" s="19">
        <v>125584.15</v>
      </c>
      <c r="J22" s="19">
        <v>173796.95</v>
      </c>
      <c r="K22" s="19">
        <v>291151.28</v>
      </c>
      <c r="L22" s="21">
        <f t="shared" si="2"/>
        <v>-8229.819999999978</v>
      </c>
      <c r="M22" s="22"/>
      <c r="N22" s="22"/>
      <c r="O22" s="22"/>
      <c r="P22" s="22"/>
      <c r="Q22" s="22"/>
    </row>
    <row r="23" spans="1:17" s="23" customFormat="1" ht="12">
      <c r="A23" s="27">
        <v>3</v>
      </c>
      <c r="B23" s="33" t="s">
        <v>39</v>
      </c>
      <c r="C23" s="37" t="s">
        <v>40</v>
      </c>
      <c r="D23" s="18">
        <f>'[5]план'!D172</f>
        <v>13315.02</v>
      </c>
      <c r="E23" s="18">
        <f>'[5]план'!E172</f>
        <v>125848.57</v>
      </c>
      <c r="F23" s="19">
        <f>D23+E23</f>
        <v>139163.59</v>
      </c>
      <c r="G23" s="19">
        <v>122224.03</v>
      </c>
      <c r="H23" s="20">
        <f t="shared" si="1"/>
        <v>-16939.559999999998</v>
      </c>
      <c r="I23" s="19">
        <v>0</v>
      </c>
      <c r="J23" s="19">
        <v>125848.57</v>
      </c>
      <c r="K23" s="19">
        <v>125848.57</v>
      </c>
      <c r="L23" s="21">
        <f t="shared" si="2"/>
        <v>0</v>
      </c>
      <c r="M23" s="22"/>
      <c r="N23" s="22"/>
      <c r="O23" s="22"/>
      <c r="P23" s="22"/>
      <c r="Q23" s="22"/>
    </row>
    <row r="24" spans="1:17" s="23" customFormat="1" ht="12">
      <c r="A24" s="27">
        <v>4</v>
      </c>
      <c r="B24" s="33" t="s">
        <v>41</v>
      </c>
      <c r="C24" s="37" t="s">
        <v>38</v>
      </c>
      <c r="D24" s="18">
        <f>'[5]план'!D173</f>
        <v>106874.23</v>
      </c>
      <c r="E24" s="18">
        <f>'[5]план'!E173</f>
        <v>134848.72</v>
      </c>
      <c r="F24" s="19">
        <f>D24+E24</f>
        <v>241722.95</v>
      </c>
      <c r="G24" s="19">
        <v>98463.27</v>
      </c>
      <c r="H24" s="20">
        <f t="shared" si="1"/>
        <v>-143259.68</v>
      </c>
      <c r="I24" s="19"/>
      <c r="J24" s="19">
        <v>134848.72</v>
      </c>
      <c r="K24" s="19">
        <v>134848.72</v>
      </c>
      <c r="L24" s="21">
        <f t="shared" si="2"/>
        <v>0</v>
      </c>
      <c r="M24" s="22"/>
      <c r="N24" s="22"/>
      <c r="O24" s="22"/>
      <c r="P24" s="22"/>
      <c r="Q24" s="22"/>
    </row>
    <row r="25" spans="1:17" s="23" customFormat="1" ht="12">
      <c r="A25" s="15"/>
      <c r="B25" s="38"/>
      <c r="C25" s="38"/>
      <c r="D25" s="39"/>
      <c r="E25" s="39"/>
      <c r="F25" s="19"/>
      <c r="G25" s="19"/>
      <c r="H25" s="20"/>
      <c r="I25" s="19"/>
      <c r="J25" s="19"/>
      <c r="K25" s="19"/>
      <c r="L25" s="25">
        <f t="shared" si="2"/>
        <v>0</v>
      </c>
      <c r="M25" s="22"/>
      <c r="N25" s="22"/>
      <c r="O25" s="22"/>
      <c r="P25" s="22"/>
      <c r="Q25" s="22"/>
    </row>
    <row r="26" spans="1:17" s="45" customFormat="1" ht="12">
      <c r="A26" s="40"/>
      <c r="B26" s="41" t="s">
        <v>42</v>
      </c>
      <c r="C26" s="41"/>
      <c r="D26" s="42">
        <f>D20+D22+D23+D24</f>
        <v>346273.98</v>
      </c>
      <c r="E26" s="42">
        <f aca="true" t="shared" si="4" ref="E26:L26">E20+E22+E23+E24</f>
        <v>2074058.2299999997</v>
      </c>
      <c r="F26" s="42">
        <f t="shared" si="4"/>
        <v>2428884.95</v>
      </c>
      <c r="G26" s="42">
        <f t="shared" si="4"/>
        <v>1877719.71</v>
      </c>
      <c r="H26" s="43">
        <f t="shared" si="4"/>
        <v>-551165.2399999999</v>
      </c>
      <c r="I26" s="42">
        <f t="shared" si="4"/>
        <v>245845.03</v>
      </c>
      <c r="J26" s="42">
        <f t="shared" si="4"/>
        <v>2229534.1100000003</v>
      </c>
      <c r="K26" s="42">
        <f t="shared" si="4"/>
        <v>1775944.8600000003</v>
      </c>
      <c r="L26" s="43">
        <f t="shared" si="4"/>
        <v>-699434.28</v>
      </c>
      <c r="M26" s="44"/>
      <c r="N26" s="44"/>
      <c r="O26" s="44"/>
      <c r="P26" s="44"/>
      <c r="Q26" s="44"/>
    </row>
    <row r="27" spans="1:17" s="31" customFormat="1" ht="12">
      <c r="A27" s="27"/>
      <c r="B27" s="39"/>
      <c r="C27" s="39"/>
      <c r="D27" s="39"/>
      <c r="E27" s="39"/>
      <c r="F27" s="19"/>
      <c r="G27" s="19"/>
      <c r="H27" s="20"/>
      <c r="I27" s="19"/>
      <c r="J27" s="19"/>
      <c r="K27" s="19"/>
      <c r="L27" s="25">
        <f t="shared" si="2"/>
        <v>0</v>
      </c>
      <c r="M27" s="30"/>
      <c r="N27" s="30"/>
      <c r="O27" s="30"/>
      <c r="P27" s="30"/>
      <c r="Q27" s="30"/>
    </row>
    <row r="28" spans="1:12" s="50" customFormat="1" ht="12">
      <c r="A28" s="46"/>
      <c r="B28" s="47" t="s">
        <v>119</v>
      </c>
      <c r="C28" s="47"/>
      <c r="D28" s="48">
        <f aca="true" t="shared" si="5" ref="D28:L28">SUM(D29:D34)</f>
        <v>105805</v>
      </c>
      <c r="E28" s="48">
        <f t="shared" si="5"/>
        <v>10000</v>
      </c>
      <c r="F28" s="48">
        <f t="shared" si="5"/>
        <v>115805</v>
      </c>
      <c r="G28" s="48">
        <f t="shared" si="5"/>
        <v>54306.1</v>
      </c>
      <c r="H28" s="49">
        <f t="shared" si="5"/>
        <v>-61498.9</v>
      </c>
      <c r="I28" s="48">
        <f t="shared" si="5"/>
        <v>117396.6</v>
      </c>
      <c r="J28" s="48">
        <f t="shared" si="5"/>
        <v>72925.13</v>
      </c>
      <c r="K28" s="48">
        <f t="shared" si="5"/>
        <v>155935.13</v>
      </c>
      <c r="L28" s="49">
        <f t="shared" si="5"/>
        <v>-34386.600000000006</v>
      </c>
    </row>
    <row r="29" spans="1:12" ht="12">
      <c r="A29" s="51">
        <v>1</v>
      </c>
      <c r="B29" s="52" t="s">
        <v>44</v>
      </c>
      <c r="C29" s="53" t="s">
        <v>20</v>
      </c>
      <c r="D29" s="53"/>
      <c r="E29" s="53"/>
      <c r="F29" s="54"/>
      <c r="G29" s="54"/>
      <c r="H29" s="55"/>
      <c r="I29" s="54"/>
      <c r="J29" s="54">
        <f>23061.1+1755.03</f>
        <v>24816.129999999997</v>
      </c>
      <c r="K29" s="54">
        <f>23061.1+1755.03</f>
        <v>24816.129999999997</v>
      </c>
      <c r="L29" s="25">
        <f t="shared" si="2"/>
        <v>0</v>
      </c>
    </row>
    <row r="30" spans="1:12" ht="12">
      <c r="A30" s="51">
        <v>2</v>
      </c>
      <c r="B30" s="52" t="s">
        <v>45</v>
      </c>
      <c r="C30" s="52" t="s">
        <v>46</v>
      </c>
      <c r="D30" s="52"/>
      <c r="E30" s="52"/>
      <c r="F30" s="54"/>
      <c r="G30" s="54"/>
      <c r="H30" s="55"/>
      <c r="I30" s="54"/>
      <c r="J30" s="54">
        <v>2310</v>
      </c>
      <c r="K30" s="54">
        <v>2310</v>
      </c>
      <c r="L30" s="25">
        <f t="shared" si="2"/>
        <v>0</v>
      </c>
    </row>
    <row r="31" spans="1:12" ht="12">
      <c r="A31" s="51">
        <v>3</v>
      </c>
      <c r="B31" s="52" t="s">
        <v>49</v>
      </c>
      <c r="C31" s="52" t="s">
        <v>50</v>
      </c>
      <c r="D31" s="52"/>
      <c r="E31" s="52"/>
      <c r="F31" s="54"/>
      <c r="G31" s="54"/>
      <c r="H31" s="55"/>
      <c r="I31" s="54">
        <v>4410</v>
      </c>
      <c r="J31" s="54">
        <v>8976</v>
      </c>
      <c r="K31" s="54">
        <v>29136</v>
      </c>
      <c r="L31" s="25">
        <f t="shared" si="2"/>
        <v>15750</v>
      </c>
    </row>
    <row r="32" spans="1:12" ht="12">
      <c r="A32" s="51">
        <v>4</v>
      </c>
      <c r="B32" s="52" t="s">
        <v>120</v>
      </c>
      <c r="C32" s="52" t="s">
        <v>50</v>
      </c>
      <c r="D32" s="28">
        <v>105805</v>
      </c>
      <c r="E32" s="28">
        <v>10000</v>
      </c>
      <c r="F32" s="54">
        <f>D32+E32</f>
        <v>115805</v>
      </c>
      <c r="G32" s="54">
        <v>54306.1</v>
      </c>
      <c r="H32" s="55">
        <f>G32-F32</f>
        <v>-61498.9</v>
      </c>
      <c r="I32" s="54">
        <v>112986.6</v>
      </c>
      <c r="J32" s="54">
        <v>10000</v>
      </c>
      <c r="K32" s="54">
        <v>72850</v>
      </c>
      <c r="L32" s="21">
        <f t="shared" si="2"/>
        <v>-50136.600000000006</v>
      </c>
    </row>
    <row r="33" spans="1:12" ht="24">
      <c r="A33" s="51">
        <v>5</v>
      </c>
      <c r="B33" s="52" t="s">
        <v>121</v>
      </c>
      <c r="C33" s="52" t="s">
        <v>122</v>
      </c>
      <c r="D33" s="52"/>
      <c r="E33" s="52"/>
      <c r="F33" s="54"/>
      <c r="G33" s="54"/>
      <c r="H33" s="55"/>
      <c r="I33" s="54">
        <v>0</v>
      </c>
      <c r="J33" s="54">
        <v>12725</v>
      </c>
      <c r="K33" s="54">
        <v>12725</v>
      </c>
      <c r="L33" s="25">
        <f t="shared" si="2"/>
        <v>0</v>
      </c>
    </row>
    <row r="34" spans="1:12" ht="12">
      <c r="A34" s="51">
        <v>6</v>
      </c>
      <c r="B34" s="52" t="s">
        <v>54</v>
      </c>
      <c r="C34" s="52" t="s">
        <v>55</v>
      </c>
      <c r="D34" s="52"/>
      <c r="E34" s="52"/>
      <c r="F34" s="54"/>
      <c r="G34" s="54"/>
      <c r="H34" s="55"/>
      <c r="I34" s="54">
        <v>0</v>
      </c>
      <c r="J34" s="54">
        <v>14098</v>
      </c>
      <c r="K34" s="54">
        <v>14098</v>
      </c>
      <c r="L34" s="25">
        <f t="shared" si="2"/>
        <v>0</v>
      </c>
    </row>
    <row r="35" spans="1:12" ht="12">
      <c r="A35" s="51"/>
      <c r="B35" s="53"/>
      <c r="C35" s="53"/>
      <c r="D35" s="53"/>
      <c r="E35" s="53"/>
      <c r="F35" s="54"/>
      <c r="G35" s="54"/>
      <c r="H35" s="55"/>
      <c r="I35" s="54"/>
      <c r="J35" s="54"/>
      <c r="K35" s="54"/>
      <c r="L35" s="25">
        <f t="shared" si="2"/>
        <v>0</v>
      </c>
    </row>
    <row r="36" spans="1:12" s="50" customFormat="1" ht="12">
      <c r="A36" s="46"/>
      <c r="B36" s="47" t="s">
        <v>57</v>
      </c>
      <c r="C36" s="47"/>
      <c r="D36" s="48">
        <f aca="true" t="shared" si="6" ref="D36:J36">D26+D28</f>
        <v>452078.98</v>
      </c>
      <c r="E36" s="48">
        <f t="shared" si="6"/>
        <v>2084058.2299999997</v>
      </c>
      <c r="F36" s="48">
        <f t="shared" si="6"/>
        <v>2544689.95</v>
      </c>
      <c r="G36" s="48">
        <f t="shared" si="6"/>
        <v>1932025.81</v>
      </c>
      <c r="H36" s="49">
        <f t="shared" si="6"/>
        <v>-612664.1399999999</v>
      </c>
      <c r="I36" s="48">
        <f t="shared" si="6"/>
        <v>363241.63</v>
      </c>
      <c r="J36" s="48">
        <f t="shared" si="6"/>
        <v>2302459.24</v>
      </c>
      <c r="K36" s="48">
        <f>K26+K28</f>
        <v>1931879.9900000002</v>
      </c>
      <c r="L36" s="49">
        <f>L26+L28</f>
        <v>-733820.88</v>
      </c>
    </row>
    <row r="37" spans="1:12" ht="12">
      <c r="A37" s="51"/>
      <c r="B37" s="56"/>
      <c r="C37" s="26"/>
      <c r="D37" s="26"/>
      <c r="E37" s="26"/>
      <c r="F37" s="54"/>
      <c r="G37" s="54"/>
      <c r="H37" s="55"/>
      <c r="I37" s="54"/>
      <c r="J37" s="54"/>
      <c r="K37" s="54"/>
      <c r="L37" s="25">
        <f t="shared" si="2"/>
        <v>0</v>
      </c>
    </row>
    <row r="38" spans="1:12" s="50" customFormat="1" ht="12">
      <c r="A38" s="46"/>
      <c r="B38" s="47" t="s">
        <v>58</v>
      </c>
      <c r="C38" s="57"/>
      <c r="D38" s="42">
        <f aca="true" t="shared" si="7" ref="D38:L38">SUM(D39:D42)</f>
        <v>0</v>
      </c>
      <c r="E38" s="42">
        <f t="shared" si="7"/>
        <v>0</v>
      </c>
      <c r="F38" s="42">
        <f t="shared" si="7"/>
        <v>0</v>
      </c>
      <c r="G38" s="42">
        <f t="shared" si="7"/>
        <v>0</v>
      </c>
      <c r="H38" s="43">
        <f t="shared" si="7"/>
        <v>0</v>
      </c>
      <c r="I38" s="42">
        <f t="shared" si="7"/>
        <v>0</v>
      </c>
      <c r="J38" s="42">
        <f t="shared" si="7"/>
        <v>0</v>
      </c>
      <c r="K38" s="42">
        <f t="shared" si="7"/>
        <v>0</v>
      </c>
      <c r="L38" s="42">
        <f t="shared" si="7"/>
        <v>0</v>
      </c>
    </row>
    <row r="39" spans="1:12" ht="12">
      <c r="A39" s="51"/>
      <c r="B39" s="53"/>
      <c r="C39" s="58"/>
      <c r="D39" s="58"/>
      <c r="E39" s="59"/>
      <c r="F39" s="19">
        <f>D39+E39</f>
        <v>0</v>
      </c>
      <c r="G39" s="19"/>
      <c r="H39" s="20">
        <f>G39-F39</f>
        <v>0</v>
      </c>
      <c r="I39" s="19"/>
      <c r="J39" s="19"/>
      <c r="K39" s="19"/>
      <c r="L39" s="25">
        <f t="shared" si="2"/>
        <v>0</v>
      </c>
    </row>
    <row r="40" spans="1:12" ht="12">
      <c r="A40" s="51"/>
      <c r="B40" s="53"/>
      <c r="C40" s="58"/>
      <c r="D40" s="58"/>
      <c r="E40" s="63"/>
      <c r="F40" s="19">
        <f>D40+E40</f>
        <v>0</v>
      </c>
      <c r="G40" s="19"/>
      <c r="H40" s="20">
        <f>G40-F40</f>
        <v>0</v>
      </c>
      <c r="I40" s="19"/>
      <c r="J40" s="19"/>
      <c r="K40" s="19"/>
      <c r="L40" s="25">
        <f t="shared" si="2"/>
        <v>0</v>
      </c>
    </row>
    <row r="41" spans="1:12" ht="12">
      <c r="A41" s="51"/>
      <c r="B41" s="53"/>
      <c r="C41" s="53"/>
      <c r="D41" s="54"/>
      <c r="E41" s="54"/>
      <c r="F41" s="19">
        <f>D41+E41</f>
        <v>0</v>
      </c>
      <c r="G41" s="19"/>
      <c r="H41" s="20">
        <f>G41-F41</f>
        <v>0</v>
      </c>
      <c r="I41" s="19"/>
      <c r="J41" s="19"/>
      <c r="K41" s="19"/>
      <c r="L41" s="25">
        <f t="shared" si="2"/>
        <v>0</v>
      </c>
    </row>
    <row r="42" spans="1:12" ht="12">
      <c r="A42" s="51"/>
      <c r="B42" s="53"/>
      <c r="C42" s="53"/>
      <c r="D42" s="53"/>
      <c r="E42" s="53"/>
      <c r="F42" s="19">
        <f>D42+E42</f>
        <v>0</v>
      </c>
      <c r="G42" s="19"/>
      <c r="H42" s="20"/>
      <c r="I42" s="19"/>
      <c r="J42" s="19"/>
      <c r="K42" s="19"/>
      <c r="L42" s="25">
        <f t="shared" si="2"/>
        <v>0</v>
      </c>
    </row>
    <row r="43" spans="1:12" ht="12">
      <c r="A43" s="51"/>
      <c r="B43" s="53"/>
      <c r="C43" s="53"/>
      <c r="D43" s="53"/>
      <c r="E43" s="53"/>
      <c r="F43" s="19"/>
      <c r="G43" s="19"/>
      <c r="H43" s="20"/>
      <c r="I43" s="19"/>
      <c r="J43" s="19"/>
      <c r="K43" s="19"/>
      <c r="L43" s="25">
        <f t="shared" si="2"/>
        <v>0</v>
      </c>
    </row>
    <row r="44" spans="1:12" s="50" customFormat="1" ht="12">
      <c r="A44" s="46"/>
      <c r="B44" s="47" t="s">
        <v>63</v>
      </c>
      <c r="C44" s="57"/>
      <c r="D44" s="42">
        <f aca="true" t="shared" si="8" ref="D44:L44">D36+D38</f>
        <v>452078.98</v>
      </c>
      <c r="E44" s="42">
        <f t="shared" si="8"/>
        <v>2084058.2299999997</v>
      </c>
      <c r="F44" s="42">
        <f t="shared" si="8"/>
        <v>2544689.95</v>
      </c>
      <c r="G44" s="42">
        <f t="shared" si="8"/>
        <v>1932025.81</v>
      </c>
      <c r="H44" s="43">
        <f t="shared" si="8"/>
        <v>-612664.1399999999</v>
      </c>
      <c r="I44" s="42">
        <f t="shared" si="8"/>
        <v>363241.63</v>
      </c>
      <c r="J44" s="42">
        <f t="shared" si="8"/>
        <v>2302459.24</v>
      </c>
      <c r="K44" s="42">
        <f>K36+K38</f>
        <v>1931879.9900000002</v>
      </c>
      <c r="L44" s="43">
        <f t="shared" si="8"/>
        <v>-733820.88</v>
      </c>
    </row>
    <row r="45" spans="1:12" ht="12">
      <c r="A45" s="51"/>
      <c r="B45" s="53"/>
      <c r="C45" s="58"/>
      <c r="D45" s="58"/>
      <c r="E45" s="58"/>
      <c r="F45" s="19"/>
      <c r="G45" s="19"/>
      <c r="H45" s="20"/>
      <c r="I45" s="19"/>
      <c r="J45" s="19"/>
      <c r="K45" s="19"/>
      <c r="L45" s="25"/>
    </row>
    <row r="46" spans="1:12" ht="12">
      <c r="A46" s="51"/>
      <c r="B46" s="53" t="s">
        <v>64</v>
      </c>
      <c r="C46" s="58"/>
      <c r="D46" s="58"/>
      <c r="E46" s="58"/>
      <c r="F46" s="19"/>
      <c r="G46" s="19">
        <v>89879.68</v>
      </c>
      <c r="H46" s="20"/>
      <c r="I46" s="19"/>
      <c r="J46" s="19"/>
      <c r="K46" s="19"/>
      <c r="L46" s="25"/>
    </row>
    <row r="47" spans="1:12" ht="12">
      <c r="A47" s="51"/>
      <c r="B47" s="53" t="s">
        <v>65</v>
      </c>
      <c r="C47" s="58"/>
      <c r="D47" s="58"/>
      <c r="E47" s="58"/>
      <c r="F47" s="19"/>
      <c r="G47" s="19">
        <v>24047</v>
      </c>
      <c r="H47" s="20"/>
      <c r="I47" s="19"/>
      <c r="J47" s="19"/>
      <c r="K47" s="19"/>
      <c r="L47" s="25"/>
    </row>
    <row r="48" spans="1:12" ht="12">
      <c r="A48" s="51"/>
      <c r="B48" s="56"/>
      <c r="C48" s="26"/>
      <c r="D48" s="26"/>
      <c r="E48" s="26"/>
      <c r="F48" s="54"/>
      <c r="G48" s="54"/>
      <c r="H48" s="55"/>
      <c r="I48" s="54"/>
      <c r="J48" s="54"/>
      <c r="K48" s="54"/>
      <c r="L48" s="54"/>
    </row>
    <row r="49" spans="1:12" s="50" customFormat="1" ht="12">
      <c r="A49" s="46"/>
      <c r="B49" s="60"/>
      <c r="C49" s="61"/>
      <c r="D49" s="48">
        <f aca="true" t="shared" si="9" ref="D49:L49">D44+D46+D47</f>
        <v>452078.98</v>
      </c>
      <c r="E49" s="48">
        <f t="shared" si="9"/>
        <v>2084058.2299999997</v>
      </c>
      <c r="F49" s="48">
        <f t="shared" si="9"/>
        <v>2544689.95</v>
      </c>
      <c r="G49" s="48">
        <f t="shared" si="9"/>
        <v>2045952.49</v>
      </c>
      <c r="H49" s="49">
        <f t="shared" si="9"/>
        <v>-612664.1399999999</v>
      </c>
      <c r="I49" s="48">
        <f t="shared" si="9"/>
        <v>363241.63</v>
      </c>
      <c r="J49" s="48">
        <f t="shared" si="9"/>
        <v>2302459.24</v>
      </c>
      <c r="K49" s="48">
        <f>K44+K46+K47</f>
        <v>1931879.9900000002</v>
      </c>
      <c r="L49" s="49">
        <f t="shared" si="9"/>
        <v>-733820.88</v>
      </c>
    </row>
    <row r="50" spans="9:11" ht="12">
      <c r="I50" s="4" t="s">
        <v>66</v>
      </c>
      <c r="K50" s="4">
        <f>SUM(K51:K52)</f>
        <v>82696.73999999999</v>
      </c>
    </row>
    <row r="51" spans="2:11" ht="12">
      <c r="B51" s="2"/>
      <c r="C51" s="5"/>
      <c r="I51" s="4" t="s">
        <v>67</v>
      </c>
      <c r="K51" s="4">
        <v>20888.78</v>
      </c>
    </row>
    <row r="52" spans="2:11" ht="12">
      <c r="B52" s="2" t="s">
        <v>68</v>
      </c>
      <c r="C52" s="5" t="s">
        <v>69</v>
      </c>
      <c r="D52" s="3" t="s">
        <v>70</v>
      </c>
      <c r="I52" s="4" t="s">
        <v>71</v>
      </c>
      <c r="K52" s="4">
        <v>61807.96</v>
      </c>
    </row>
    <row r="53" spans="1:11" ht="12">
      <c r="A53" s="62"/>
      <c r="B53" s="2" t="s">
        <v>72</v>
      </c>
      <c r="C53" s="5" t="s">
        <v>69</v>
      </c>
      <c r="D53" s="3" t="s">
        <v>73</v>
      </c>
      <c r="I53" s="4" t="s">
        <v>74</v>
      </c>
      <c r="K53" s="4">
        <f>G49-K49-K50</f>
        <v>31375.759999999776</v>
      </c>
    </row>
  </sheetData>
  <mergeCells count="5">
    <mergeCell ref="I4:L4"/>
    <mergeCell ref="A4:A5"/>
    <mergeCell ref="B4:B5"/>
    <mergeCell ref="C4:C5"/>
    <mergeCell ref="D4:H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Вячеславовна</dc:creator>
  <cp:keywords/>
  <dc:description/>
  <cp:lastModifiedBy>Надежда Вячеславовна</cp:lastModifiedBy>
  <dcterms:created xsi:type="dcterms:W3CDTF">2014-02-04T06:40:32Z</dcterms:created>
  <dcterms:modified xsi:type="dcterms:W3CDTF">2014-02-04T06:46:54Z</dcterms:modified>
  <cp:category/>
  <cp:version/>
  <cp:contentType/>
  <cp:contentStatus/>
</cp:coreProperties>
</file>